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7721_WSRTC_TaskOrder12_MeetingWSFWeb\QuarterlyReports\Balance Sheet\ForPosting\"/>
    </mc:Choice>
  </mc:AlternateContent>
  <xr:revisionPtr revIDLastSave="0" documentId="13_ncr:1_{A8D943AF-6537-450C-830E-DD3F888328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unning-4W77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1" i="1" l="1"/>
  <c r="K121" i="1" s="1"/>
  <c r="J121" i="1"/>
  <c r="H122" i="1"/>
  <c r="J122" i="1"/>
  <c r="K122" i="1" s="1"/>
  <c r="H123" i="1"/>
  <c r="J123" i="1"/>
  <c r="H124" i="1"/>
  <c r="J124" i="1"/>
  <c r="K124" i="1" s="1"/>
  <c r="G119" i="1"/>
  <c r="J119" i="1" s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K118" i="1" s="1"/>
  <c r="H119" i="1"/>
  <c r="H120" i="1"/>
  <c r="J120" i="1"/>
  <c r="K120" i="1" s="1"/>
  <c r="F99" i="1"/>
  <c r="F98" i="1"/>
  <c r="F97" i="1"/>
  <c r="F96" i="1"/>
  <c r="H105" i="1"/>
  <c r="J105" i="1"/>
  <c r="H106" i="1"/>
  <c r="J106" i="1"/>
  <c r="K106" i="1" s="1"/>
  <c r="H107" i="1"/>
  <c r="J107" i="1"/>
  <c r="H108" i="1"/>
  <c r="J108" i="1"/>
  <c r="K108" i="1" s="1"/>
  <c r="H109" i="1"/>
  <c r="J109" i="1"/>
  <c r="H110" i="1"/>
  <c r="J110" i="1"/>
  <c r="K110" i="1" s="1"/>
  <c r="K123" i="1" l="1"/>
  <c r="K119" i="1"/>
  <c r="K111" i="1"/>
  <c r="K109" i="1"/>
  <c r="K107" i="1"/>
  <c r="K105" i="1"/>
  <c r="H95" i="1"/>
  <c r="K95" i="1" s="1"/>
  <c r="J95" i="1"/>
  <c r="H96" i="1"/>
  <c r="J96" i="1"/>
  <c r="H97" i="1"/>
  <c r="J97" i="1"/>
  <c r="H98" i="1"/>
  <c r="J98" i="1"/>
  <c r="H99" i="1"/>
  <c r="J99" i="1"/>
  <c r="H100" i="1"/>
  <c r="K100" i="1" s="1"/>
  <c r="J100" i="1"/>
  <c r="H101" i="1"/>
  <c r="J101" i="1"/>
  <c r="H102" i="1"/>
  <c r="J102" i="1"/>
  <c r="H103" i="1"/>
  <c r="J103" i="1"/>
  <c r="H104" i="1"/>
  <c r="K104" i="1" s="1"/>
  <c r="J104" i="1"/>
  <c r="F84" i="1"/>
  <c r="G62" i="1"/>
  <c r="H69" i="1"/>
  <c r="J69" i="1"/>
  <c r="H70" i="1"/>
  <c r="J70" i="1"/>
  <c r="K70" i="1" s="1"/>
  <c r="H71" i="1"/>
  <c r="J71" i="1"/>
  <c r="H72" i="1"/>
  <c r="J72" i="1"/>
  <c r="H73" i="1"/>
  <c r="J73" i="1"/>
  <c r="H74" i="1"/>
  <c r="J74" i="1"/>
  <c r="H75" i="1"/>
  <c r="J75" i="1"/>
  <c r="H76" i="1"/>
  <c r="K76" i="1" s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K101" i="1" l="1"/>
  <c r="K97" i="1"/>
  <c r="K96" i="1"/>
  <c r="K99" i="1"/>
  <c r="K102" i="1"/>
  <c r="K98" i="1"/>
  <c r="K103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5" i="1"/>
  <c r="K74" i="1"/>
  <c r="K73" i="1"/>
  <c r="K72" i="1"/>
  <c r="K71" i="1"/>
  <c r="K69" i="1"/>
  <c r="H67" i="1"/>
  <c r="J67" i="1"/>
  <c r="H68" i="1"/>
  <c r="J68" i="1"/>
  <c r="K68" i="1" s="1"/>
  <c r="H63" i="1"/>
  <c r="J63" i="1"/>
  <c r="H64" i="1"/>
  <c r="J64" i="1"/>
  <c r="H65" i="1"/>
  <c r="J65" i="1"/>
  <c r="H66" i="1"/>
  <c r="J66" i="1"/>
  <c r="K67" i="1" l="1"/>
  <c r="K66" i="1"/>
  <c r="K65" i="1"/>
  <c r="K63" i="1"/>
  <c r="K64" i="1"/>
  <c r="F31" i="1"/>
  <c r="J55" i="1"/>
  <c r="K55" i="1" s="1"/>
  <c r="J56" i="1"/>
  <c r="K56" i="1" s="1"/>
  <c r="J57" i="1"/>
  <c r="K57" i="1" s="1"/>
  <c r="J58" i="1"/>
  <c r="J59" i="1"/>
  <c r="K59" i="1" s="1"/>
  <c r="J60" i="1"/>
  <c r="K60" i="1" s="1"/>
  <c r="J61" i="1"/>
  <c r="K61" i="1" s="1"/>
  <c r="J62" i="1"/>
  <c r="H55" i="1"/>
  <c r="H56" i="1"/>
  <c r="H57" i="1"/>
  <c r="H58" i="1"/>
  <c r="K58" i="1" s="1"/>
  <c r="H59" i="1"/>
  <c r="H60" i="1"/>
  <c r="H61" i="1"/>
  <c r="H62" i="1"/>
  <c r="F45" i="1"/>
  <c r="F44" i="1"/>
  <c r="F42" i="1"/>
  <c r="F30" i="1"/>
  <c r="F29" i="1"/>
  <c r="F25" i="1"/>
  <c r="F23" i="1"/>
  <c r="F22" i="1"/>
  <c r="F21" i="1"/>
  <c r="F20" i="1"/>
  <c r="F19" i="1"/>
  <c r="F17" i="1"/>
  <c r="K62" i="1" l="1"/>
  <c r="L12" i="1" l="1"/>
  <c r="K12" i="1"/>
  <c r="K50" i="1"/>
  <c r="K51" i="1"/>
  <c r="K52" i="1"/>
  <c r="J12" i="1"/>
  <c r="J13" i="1"/>
  <c r="J14" i="1"/>
  <c r="K14" i="1" s="1"/>
  <c r="J15" i="1"/>
  <c r="J16" i="1"/>
  <c r="K16" i="1" s="1"/>
  <c r="J17" i="1"/>
  <c r="K17" i="1" s="1"/>
  <c r="J18" i="1"/>
  <c r="K18" i="1" s="1"/>
  <c r="J19" i="1"/>
  <c r="K19" i="1" s="1"/>
  <c r="J20" i="1"/>
  <c r="K20" i="1" s="1"/>
  <c r="J21" i="1"/>
  <c r="J22" i="1"/>
  <c r="K22" i="1" s="1"/>
  <c r="J23" i="1"/>
  <c r="K23" i="1" s="1"/>
  <c r="J24" i="1"/>
  <c r="J25" i="1"/>
  <c r="K25" i="1" s="1"/>
  <c r="J26" i="1"/>
  <c r="J27" i="1"/>
  <c r="K27" i="1" s="1"/>
  <c r="J28" i="1"/>
  <c r="K28" i="1" s="1"/>
  <c r="J29" i="1"/>
  <c r="K29" i="1" s="1"/>
  <c r="J30" i="1"/>
  <c r="K30" i="1" s="1"/>
  <c r="J31" i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J51" i="1"/>
  <c r="J52" i="1"/>
  <c r="J53" i="1"/>
  <c r="J54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K53" i="1" s="1"/>
  <c r="H54" i="1"/>
  <c r="K54" i="1" s="1"/>
  <c r="K31" i="1" l="1"/>
  <c r="O43" i="1"/>
  <c r="O31" i="1"/>
  <c r="K24" i="1"/>
  <c r="K21" i="1"/>
  <c r="K15" i="1"/>
  <c r="K13" i="1"/>
  <c r="L13" i="1" s="1"/>
  <c r="L14" i="1" s="1"/>
  <c r="L15" i="1" s="1"/>
  <c r="L16" i="1" s="1"/>
  <c r="L17" i="1" s="1"/>
  <c r="L18" i="1" s="1"/>
  <c r="L19" i="1" s="1"/>
  <c r="L20" i="1" s="1"/>
  <c r="O15" i="1"/>
  <c r="H10" i="1"/>
  <c r="J10" i="1"/>
  <c r="K10" i="1" s="1"/>
  <c r="H11" i="1"/>
  <c r="J11" i="1"/>
  <c r="K11" i="1" s="1"/>
  <c r="L21" i="1" l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H9" i="1"/>
  <c r="J9" i="1"/>
  <c r="K9" i="1" l="1"/>
  <c r="L9" i="1" s="1"/>
  <c r="L10" i="1" s="1"/>
  <c r="L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tc={E1D01E20-F584-458E-AF34-389EE1690EF4}</author>
  </authors>
  <commentList>
    <comment ref="E120" authorId="0" shapeId="0" xr:uid="{E1D01E20-F584-458E-AF34-389EE1690EF4}">
      <text>
        <t>[Threaded comment]
Your version of Excel allows you to read this threaded comment; however, any edits to it will get removed if the file is opened in a newer version of Excel. Learn more: https://go.microsoft.com/fwlink/?linkid=870924
Comment:
    Probably for September 2019 payroll, benefits.</t>
      </text>
    </comment>
  </commentList>
</comments>
</file>

<file path=xl/sharedStrings.xml><?xml version="1.0" encoding="utf-8"?>
<sst xmlns="http://schemas.openxmlformats.org/spreadsheetml/2006/main" count="371" uniqueCount="89">
  <si>
    <t xml:space="preserve">Actual vs. Estimate-- all IDC/F&amp;A would be estimates except for the actual entry from CatBooks.  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</si>
  <si>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</si>
  <si>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</si>
  <si>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</si>
  <si>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</si>
  <si>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</si>
  <si>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</si>
  <si>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</si>
  <si>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</si>
  <si>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</si>
  <si>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</si>
  <si>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</si>
  <si>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</si>
  <si>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</si>
  <si>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</si>
  <si>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</si>
  <si>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Off Campus Printing</t>
  </si>
  <si>
    <t>Y</t>
  </si>
  <si>
    <t>N</t>
  </si>
  <si>
    <t>IDC</t>
  </si>
  <si>
    <t>F&amp;A March 2019</t>
  </si>
  <si>
    <t>4W 7721 WSRTC Meeting Coordination, Western States Forum Travel Support and Website Maintenance (Task Order 12)</t>
  </si>
  <si>
    <t>Project Start Date:  3/01/2019</t>
  </si>
  <si>
    <t>Project End Date:  3/31/2020</t>
  </si>
  <si>
    <t>WSF 2019 - folding registration brochure cover letter</t>
  </si>
  <si>
    <t>WSF 2019 - printing registration brochure, insert (225)</t>
  </si>
  <si>
    <t>F&amp;A April 2019</t>
  </si>
  <si>
    <t>Payroll</t>
  </si>
  <si>
    <t>Benefits</t>
  </si>
  <si>
    <t>Total Benefits, April 2019 payroll paid May 2019</t>
  </si>
  <si>
    <t>Term Pool Benefits April 2019 payroll paid May 2019</t>
  </si>
  <si>
    <t>Participant Support M</t>
  </si>
  <si>
    <t>WSF 2019 - catering deposit</t>
  </si>
  <si>
    <t>Participant Support T</t>
  </si>
  <si>
    <t>Consultant/Professional</t>
  </si>
  <si>
    <t>WSF 2019 - event planner</t>
  </si>
  <si>
    <t>Minor Tools/Inst/Equ</t>
  </si>
  <si>
    <t>WSF 2019 - participant notebooks/binders</t>
  </si>
  <si>
    <t>Non-Employee Travel</t>
  </si>
  <si>
    <t>Purchase Card Rebate</t>
  </si>
  <si>
    <t>WSF 2019 - name badge kit</t>
  </si>
  <si>
    <t>WSF 2019 - certificate paper</t>
  </si>
  <si>
    <t>Out-of-State Travel</t>
  </si>
  <si>
    <t>Out-of-State Car Rental</t>
  </si>
  <si>
    <t>Educational Expense</t>
  </si>
  <si>
    <t>WSF 2019 - catering, WTI meals</t>
  </si>
  <si>
    <t>Participant Support C</t>
  </si>
  <si>
    <t>WSF 2019 - catering</t>
  </si>
  <si>
    <t>WSF 2019 - guest meal fees</t>
  </si>
  <si>
    <t>WSF 2019 - ice</t>
  </si>
  <si>
    <t>Out of State Meals</t>
  </si>
  <si>
    <t>Workshops/Conference</t>
  </si>
  <si>
    <t>WSF 2019 - meeting facilities</t>
  </si>
  <si>
    <t>Advertising</t>
  </si>
  <si>
    <t xml:space="preserve"> WSF 2019 - marketing support, multi-tool w/ logo</t>
  </si>
  <si>
    <t>Out-of-State Lodging</t>
  </si>
  <si>
    <t>F&amp;A June 2019</t>
  </si>
  <si>
    <t>May 2019 paid June 2019</t>
  </si>
  <si>
    <t>F&amp;A</t>
  </si>
  <si>
    <t>WSF 2019 - printing notebook contents</t>
  </si>
  <si>
    <t>WSF 2019 - printing notebook cover pages</t>
  </si>
  <si>
    <t>Office/Computer Supp</t>
  </si>
  <si>
    <t>WSF 2019 - conference supplies</t>
  </si>
  <si>
    <t>Postage/Mailing</t>
  </si>
  <si>
    <t>WSF 2019 - notebook info to event planner</t>
  </si>
  <si>
    <t>WSF 2019 - supplies to meeting facility</t>
  </si>
  <si>
    <t>General Rent</t>
  </si>
  <si>
    <t>WSF 2019 - park rental</t>
  </si>
  <si>
    <t>WSF 2019 - breakfast, snacks, drinks; WTI</t>
  </si>
  <si>
    <t>WSF 2019 - breakfast, snacks, drinks</t>
  </si>
  <si>
    <t>WSF 2019 - supplies back to WTI</t>
  </si>
  <si>
    <t>July 2019 paid August 2019</t>
  </si>
  <si>
    <t>Long Distance</t>
  </si>
  <si>
    <t>WSRTC annual meeting</t>
  </si>
  <si>
    <t xml:space="preserve">August 2019 - </t>
  </si>
  <si>
    <t>August 2019 paid September 2019</t>
  </si>
  <si>
    <t>Out of State Travel</t>
  </si>
  <si>
    <t>Out of State Lodging</t>
  </si>
  <si>
    <t>Participant Support</t>
  </si>
  <si>
    <t>September 2019 paid October 2019</t>
  </si>
  <si>
    <t xml:space="preserve">September 2019 - </t>
  </si>
  <si>
    <t xml:space="preserve">Travel, WSF 2019 - </t>
  </si>
  <si>
    <t xml:space="preserve">Travel, ITE/NRITS 2019 - </t>
  </si>
  <si>
    <t xml:space="preserve">July 2019 - </t>
  </si>
  <si>
    <t xml:space="preserve">Travel, WSF 2019 speaker - </t>
  </si>
  <si>
    <t xml:space="preserve">June 2019 - </t>
  </si>
  <si>
    <t xml:space="preserve">May 2019 - </t>
  </si>
  <si>
    <t xml:space="preserve">Travel, Project Field Work - </t>
  </si>
  <si>
    <t xml:space="preserve">April 2019 -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</si>
</sst>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on, Leann" id="{FB9F7E87-CC32-4D94-8FA8-B91D93C9FAB9}" userId="S::f49n327@msu.montana.edu::27df39d2-b74d-4f21-a6d9-1369e90739f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0" dT="2019-10-23T18:03:27.76" personId="{FB9F7E87-CC32-4D94-8FA8-B91D93C9FAB9}" id="{E1D01E20-F584-458E-AF34-389EE1690EF4}">
    <text>Probably for September 2019 payroll, benefits.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6"/>
  <sheetViews>
    <sheetView tabSelected="1" zoomScale="85" zoomScaleNormal="85" workbookViewId="0">
      <pane ySplit="7" topLeftCell="A92" activePane="bottomLeft" state="frozen"/>
      <selection pane="bottomLeft" activeCell="G62" sqref="G62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60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21</v>
      </c>
    </row>
    <row r="2" spans="1:17" x14ac:dyDescent="0.25">
      <c r="A2" s="1" t="s">
        <v>22</v>
      </c>
      <c r="J2" s="23" t="s">
        <v>0</v>
      </c>
      <c r="K2" s="23"/>
      <c r="L2" s="23"/>
      <c r="M2" s="23"/>
      <c r="N2" s="23"/>
      <c r="O2" s="23"/>
      <c r="P2" s="23"/>
      <c r="Q2" s="23"/>
    </row>
    <row r="3" spans="1:17" x14ac:dyDescent="0.25">
      <c r="A3" s="1" t="s">
        <v>23</v>
      </c>
      <c r="J3" t="s">
        <v>1</v>
      </c>
      <c r="K3"/>
      <c r="L3"/>
    </row>
    <row r="4" spans="1:17" x14ac:dyDescent="0.25">
      <c r="A4" s="1"/>
    </row>
    <row r="5" spans="1:17" x14ac:dyDescent="0.25">
      <c r="A5" s="1" t="s">
        <v>2</v>
      </c>
      <c r="F5" s="9" t="s">
        <v>3</v>
      </c>
      <c r="G5" s="5">
        <v>0.44</v>
      </c>
    </row>
    <row r="6" spans="1:17" x14ac:dyDescent="0.25">
      <c r="A6" s="1"/>
      <c r="B6" s="1"/>
      <c r="C6" s="1"/>
      <c r="D6" s="2"/>
      <c r="E6" s="1"/>
      <c r="F6" s="22" t="s">
        <v>4</v>
      </c>
      <c r="G6" s="22"/>
      <c r="H6" s="10"/>
      <c r="I6" s="22" t="s">
        <v>5</v>
      </c>
      <c r="J6" s="22"/>
      <c r="K6" s="7"/>
      <c r="L6" s="7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8" t="s">
        <v>11</v>
      </c>
      <c r="G7" s="8" t="s">
        <v>12</v>
      </c>
      <c r="H7" s="8" t="s">
        <v>13</v>
      </c>
      <c r="I7" s="8" t="s">
        <v>11</v>
      </c>
      <c r="J7" s="8" t="s">
        <v>12</v>
      </c>
      <c r="K7" s="8" t="s">
        <v>13</v>
      </c>
      <c r="L7" s="8" t="s">
        <v>2</v>
      </c>
      <c r="M7" s="3"/>
      <c r="N7" s="4" t="s">
        <v>14</v>
      </c>
      <c r="O7" s="4" t="s">
        <v>15</v>
      </c>
    </row>
    <row r="8" spans="1:17" x14ac:dyDescent="0.25">
      <c r="I8" s="14"/>
      <c r="L8" s="6">
        <v>79526</v>
      </c>
    </row>
    <row r="9" spans="1:17" x14ac:dyDescent="0.25">
      <c r="A9" s="11">
        <v>43528</v>
      </c>
      <c r="B9" s="11">
        <v>43528</v>
      </c>
      <c r="C9" t="s">
        <v>16</v>
      </c>
      <c r="D9" s="12" t="s">
        <v>17</v>
      </c>
      <c r="E9" t="s">
        <v>24</v>
      </c>
      <c r="F9" s="6">
        <v>9</v>
      </c>
      <c r="H9" s="6">
        <f>F9+G9</f>
        <v>9</v>
      </c>
      <c r="I9" s="14"/>
      <c r="J9" s="14">
        <f>IF(G9=0, IF(D9="Y", (F9*$G$5) + (I9*$G$5), 0), 0)</f>
        <v>3.96</v>
      </c>
      <c r="K9" s="6">
        <f>IF(H9&gt;0, 0, I9+J9)</f>
        <v>0</v>
      </c>
      <c r="L9" s="6">
        <f>L8-H9-K9</f>
        <v>79517</v>
      </c>
    </row>
    <row r="10" spans="1:17" x14ac:dyDescent="0.25">
      <c r="A10" s="17">
        <v>43553</v>
      </c>
      <c r="B10" s="17">
        <v>43553</v>
      </c>
      <c r="C10" s="20" t="s">
        <v>16</v>
      </c>
      <c r="D10" s="21" t="s">
        <v>17</v>
      </c>
      <c r="E10" s="20" t="s">
        <v>25</v>
      </c>
      <c r="F10" s="18">
        <v>370</v>
      </c>
      <c r="G10" s="18"/>
      <c r="H10" s="6">
        <f t="shared" ref="H10:H62" si="0">F10+G10</f>
        <v>370</v>
      </c>
      <c r="I10" s="14"/>
      <c r="J10" s="14">
        <f t="shared" ref="J10:J62" si="1">IF(G10=0, IF(D10="Y", (F10*$G$5) + (I10*$G$5), 0), 0)</f>
        <v>162.80000000000001</v>
      </c>
      <c r="K10" s="6">
        <f t="shared" ref="K10:K62" si="2">IF(H10&gt;0, 0, I10+J10)</f>
        <v>0</v>
      </c>
      <c r="L10" s="6">
        <f t="shared" ref="L10:L62" si="3">L9-H10-K10</f>
        <v>79147</v>
      </c>
      <c r="M10" s="20"/>
      <c r="N10" s="20"/>
    </row>
    <row r="11" spans="1:17" x14ac:dyDescent="0.25">
      <c r="A11" s="17">
        <v>43531</v>
      </c>
      <c r="B11" s="17">
        <v>43531</v>
      </c>
      <c r="C11" s="20" t="s">
        <v>19</v>
      </c>
      <c r="D11" s="21" t="s">
        <v>18</v>
      </c>
      <c r="E11" s="20" t="s">
        <v>20</v>
      </c>
      <c r="F11" s="18"/>
      <c r="G11" s="18">
        <v>3.96</v>
      </c>
      <c r="H11" s="6">
        <f t="shared" si="0"/>
        <v>3.96</v>
      </c>
      <c r="I11" s="14"/>
      <c r="J11" s="14">
        <f t="shared" si="1"/>
        <v>0</v>
      </c>
      <c r="K11" s="6">
        <f t="shared" si="2"/>
        <v>0</v>
      </c>
      <c r="L11" s="6">
        <f t="shared" si="3"/>
        <v>79143.039999999994</v>
      </c>
      <c r="M11" s="20"/>
      <c r="N11" s="20"/>
    </row>
    <row r="12" spans="1:17" x14ac:dyDescent="0.25">
      <c r="A12" s="17">
        <v>43564</v>
      </c>
      <c r="B12" s="17">
        <v>43564</v>
      </c>
      <c r="C12" s="20" t="s">
        <v>19</v>
      </c>
      <c r="D12" s="21" t="s">
        <v>18</v>
      </c>
      <c r="E12" s="20" t="s">
        <v>26</v>
      </c>
      <c r="F12" s="18"/>
      <c r="G12" s="18">
        <v>162.80000000000001</v>
      </c>
      <c r="H12" s="6">
        <f t="shared" si="0"/>
        <v>162.80000000000001</v>
      </c>
      <c r="I12" s="14"/>
      <c r="J12" s="14">
        <f t="shared" si="1"/>
        <v>0</v>
      </c>
      <c r="K12" s="6">
        <f t="shared" si="2"/>
        <v>0</v>
      </c>
      <c r="L12" s="6">
        <f t="shared" si="3"/>
        <v>78980.239999999991</v>
      </c>
      <c r="M12" s="20"/>
      <c r="N12" s="20"/>
    </row>
    <row r="13" spans="1:17" x14ac:dyDescent="0.25">
      <c r="A13" s="17">
        <v>43585</v>
      </c>
      <c r="B13" s="17">
        <v>43596</v>
      </c>
      <c r="C13" s="20" t="s">
        <v>27</v>
      </c>
      <c r="D13" s="21" t="s">
        <v>17</v>
      </c>
      <c r="E13" s="16" t="s">
        <v>88</v>
      </c>
      <c r="F13" s="18">
        <v>427.82</v>
      </c>
      <c r="G13" s="18">
        <v>188.24</v>
      </c>
      <c r="H13" s="6">
        <f t="shared" si="0"/>
        <v>616.05999999999995</v>
      </c>
      <c r="I13" s="14"/>
      <c r="J13" s="14">
        <f t="shared" si="1"/>
        <v>0</v>
      </c>
      <c r="K13" s="6">
        <f t="shared" si="2"/>
        <v>0</v>
      </c>
      <c r="L13" s="6">
        <f t="shared" si="3"/>
        <v>78364.179999999993</v>
      </c>
      <c r="M13" s="20"/>
      <c r="N13" s="20"/>
    </row>
    <row r="14" spans="1:17" x14ac:dyDescent="0.25">
      <c r="A14" s="17">
        <v>43585</v>
      </c>
      <c r="B14" s="17">
        <v>43596</v>
      </c>
      <c r="C14" s="20" t="s">
        <v>28</v>
      </c>
      <c r="D14" s="21" t="s">
        <v>17</v>
      </c>
      <c r="E14" s="20" t="s">
        <v>29</v>
      </c>
      <c r="F14" s="18">
        <v>229.96</v>
      </c>
      <c r="G14" s="18">
        <v>101.18</v>
      </c>
      <c r="H14" s="6">
        <f t="shared" si="0"/>
        <v>331.14</v>
      </c>
      <c r="I14" s="14"/>
      <c r="J14" s="14">
        <f t="shared" si="1"/>
        <v>0</v>
      </c>
      <c r="K14" s="6">
        <f t="shared" si="2"/>
        <v>0</v>
      </c>
      <c r="L14" s="6">
        <f t="shared" si="3"/>
        <v>78033.039999999994</v>
      </c>
      <c r="M14" s="20"/>
      <c r="N14" s="20"/>
    </row>
    <row r="15" spans="1:17" x14ac:dyDescent="0.25">
      <c r="A15" s="17">
        <v>43585</v>
      </c>
      <c r="B15" s="17">
        <v>43596</v>
      </c>
      <c r="C15" s="20" t="s">
        <v>28</v>
      </c>
      <c r="D15" s="21" t="s">
        <v>17</v>
      </c>
      <c r="E15" s="20" t="s">
        <v>30</v>
      </c>
      <c r="F15" s="18">
        <v>8.56</v>
      </c>
      <c r="G15" s="18">
        <v>3.77</v>
      </c>
      <c r="H15" s="6">
        <f t="shared" si="0"/>
        <v>12.33</v>
      </c>
      <c r="I15" s="14"/>
      <c r="J15" s="14">
        <f t="shared" si="1"/>
        <v>0</v>
      </c>
      <c r="K15" s="6">
        <f t="shared" si="2"/>
        <v>0</v>
      </c>
      <c r="L15" s="6">
        <f t="shared" si="3"/>
        <v>78020.709999999992</v>
      </c>
      <c r="M15" s="20"/>
      <c r="N15" s="20"/>
      <c r="O15" s="6">
        <f>J13+J14</f>
        <v>0</v>
      </c>
    </row>
    <row r="16" spans="1:17" x14ac:dyDescent="0.25">
      <c r="A16" s="17">
        <v>43588</v>
      </c>
      <c r="B16" s="17">
        <v>43588</v>
      </c>
      <c r="C16" s="20" t="s">
        <v>31</v>
      </c>
      <c r="D16" s="21" t="s">
        <v>18</v>
      </c>
      <c r="E16" s="20" t="s">
        <v>32</v>
      </c>
      <c r="F16" s="18">
        <v>3041.63</v>
      </c>
      <c r="G16" s="18"/>
      <c r="H16" s="6">
        <f t="shared" si="0"/>
        <v>3041.63</v>
      </c>
      <c r="I16" s="14"/>
      <c r="J16" s="14">
        <f t="shared" si="1"/>
        <v>0</v>
      </c>
      <c r="K16" s="6">
        <f t="shared" si="2"/>
        <v>0</v>
      </c>
      <c r="L16" s="6">
        <f t="shared" si="3"/>
        <v>74979.079999999987</v>
      </c>
      <c r="M16" s="20"/>
      <c r="N16" s="20"/>
    </row>
    <row r="17" spans="1:15" x14ac:dyDescent="0.25">
      <c r="A17" s="17">
        <v>43602</v>
      </c>
      <c r="B17" s="17">
        <v>43602</v>
      </c>
      <c r="C17" s="20" t="s">
        <v>33</v>
      </c>
      <c r="D17" s="21" t="s">
        <v>18</v>
      </c>
      <c r="E17" s="16" t="s">
        <v>81</v>
      </c>
      <c r="F17" s="18">
        <f>45+347.6</f>
        <v>392.6</v>
      </c>
      <c r="G17" s="18"/>
      <c r="H17" s="6">
        <f t="shared" si="0"/>
        <v>392.6</v>
      </c>
      <c r="I17" s="14"/>
      <c r="J17" s="14">
        <f t="shared" si="1"/>
        <v>0</v>
      </c>
      <c r="K17" s="6">
        <f t="shared" si="2"/>
        <v>0</v>
      </c>
      <c r="L17" s="6">
        <f t="shared" si="3"/>
        <v>74586.479999999981</v>
      </c>
      <c r="M17" s="20"/>
      <c r="N17" s="20"/>
    </row>
    <row r="18" spans="1:15" x14ac:dyDescent="0.25">
      <c r="A18" s="17">
        <v>43615</v>
      </c>
      <c r="B18" s="17">
        <v>43615</v>
      </c>
      <c r="C18" s="20" t="s">
        <v>34</v>
      </c>
      <c r="D18" s="21" t="s">
        <v>17</v>
      </c>
      <c r="E18" s="16" t="s">
        <v>35</v>
      </c>
      <c r="F18" s="18">
        <v>1200</v>
      </c>
      <c r="G18" s="18"/>
      <c r="H18" s="6">
        <f t="shared" si="0"/>
        <v>1200</v>
      </c>
      <c r="I18" s="14"/>
      <c r="J18" s="14">
        <f t="shared" si="1"/>
        <v>528</v>
      </c>
      <c r="K18" s="6">
        <f t="shared" si="2"/>
        <v>0</v>
      </c>
      <c r="L18" s="6">
        <f t="shared" si="3"/>
        <v>73386.479999999981</v>
      </c>
      <c r="M18" s="20"/>
      <c r="N18" s="20"/>
    </row>
    <row r="19" spans="1:15" x14ac:dyDescent="0.25">
      <c r="A19" s="17">
        <v>43621</v>
      </c>
      <c r="B19" s="17">
        <v>43621</v>
      </c>
      <c r="C19" s="20" t="s">
        <v>33</v>
      </c>
      <c r="D19" s="21" t="s">
        <v>18</v>
      </c>
      <c r="E19" s="16" t="s">
        <v>81</v>
      </c>
      <c r="F19" s="18">
        <f>515.3+45</f>
        <v>560.29999999999995</v>
      </c>
      <c r="G19" s="18"/>
      <c r="H19" s="6">
        <f t="shared" si="0"/>
        <v>560.29999999999995</v>
      </c>
      <c r="I19" s="14"/>
      <c r="J19" s="14">
        <f t="shared" si="1"/>
        <v>0</v>
      </c>
      <c r="K19" s="6">
        <f t="shared" si="2"/>
        <v>0</v>
      </c>
      <c r="L19" s="6">
        <f t="shared" si="3"/>
        <v>72826.179999999978</v>
      </c>
      <c r="M19" s="20"/>
      <c r="N19" s="20"/>
      <c r="O19" s="6"/>
    </row>
    <row r="20" spans="1:15" x14ac:dyDescent="0.25">
      <c r="A20" s="17">
        <v>43621</v>
      </c>
      <c r="B20" s="17">
        <v>43621</v>
      </c>
      <c r="C20" s="20" t="s">
        <v>33</v>
      </c>
      <c r="D20" s="21" t="s">
        <v>18</v>
      </c>
      <c r="E20" s="16" t="s">
        <v>81</v>
      </c>
      <c r="F20" s="18">
        <f>45+515.3</f>
        <v>560.29999999999995</v>
      </c>
      <c r="G20" s="18"/>
      <c r="H20" s="6">
        <f t="shared" si="0"/>
        <v>560.29999999999995</v>
      </c>
      <c r="I20" s="14"/>
      <c r="J20" s="14">
        <f t="shared" si="1"/>
        <v>0</v>
      </c>
      <c r="K20" s="6">
        <f t="shared" si="2"/>
        <v>0</v>
      </c>
      <c r="L20" s="6">
        <f t="shared" si="3"/>
        <v>72265.879999999976</v>
      </c>
      <c r="M20" s="20"/>
      <c r="N20" s="20"/>
    </row>
    <row r="21" spans="1:15" x14ac:dyDescent="0.25">
      <c r="A21" s="17">
        <v>43621</v>
      </c>
      <c r="B21" s="17">
        <v>43621</v>
      </c>
      <c r="C21" s="20" t="s">
        <v>33</v>
      </c>
      <c r="D21" s="21" t="s">
        <v>18</v>
      </c>
      <c r="E21" s="16" t="s">
        <v>84</v>
      </c>
      <c r="F21" s="18">
        <f>45+506.6</f>
        <v>551.6</v>
      </c>
      <c r="G21" s="18"/>
      <c r="H21" s="6">
        <f t="shared" si="0"/>
        <v>551.6</v>
      </c>
      <c r="I21" s="14"/>
      <c r="J21" s="14">
        <f t="shared" si="1"/>
        <v>0</v>
      </c>
      <c r="K21" s="6">
        <f t="shared" si="2"/>
        <v>0</v>
      </c>
      <c r="L21" s="6">
        <f t="shared" si="3"/>
        <v>71714.27999999997</v>
      </c>
      <c r="M21" s="20"/>
      <c r="N21" s="20"/>
      <c r="O21" s="6"/>
    </row>
    <row r="22" spans="1:15" x14ac:dyDescent="0.25">
      <c r="A22" s="17">
        <v>43621</v>
      </c>
      <c r="B22" s="17">
        <v>43621</v>
      </c>
      <c r="C22" s="20" t="s">
        <v>33</v>
      </c>
      <c r="D22" s="21" t="s">
        <v>18</v>
      </c>
      <c r="E22" s="16" t="s">
        <v>84</v>
      </c>
      <c r="F22" s="18">
        <f>45+515.3</f>
        <v>560.29999999999995</v>
      </c>
      <c r="G22" s="18"/>
      <c r="H22" s="6">
        <f t="shared" si="0"/>
        <v>560.29999999999995</v>
      </c>
      <c r="I22" s="14"/>
      <c r="J22" s="14">
        <f t="shared" si="1"/>
        <v>0</v>
      </c>
      <c r="K22" s="6">
        <f t="shared" si="2"/>
        <v>0</v>
      </c>
      <c r="L22" s="6">
        <f t="shared" si="3"/>
        <v>71153.979999999967</v>
      </c>
      <c r="M22" s="20"/>
      <c r="N22" s="20"/>
    </row>
    <row r="23" spans="1:15" x14ac:dyDescent="0.25">
      <c r="A23" s="17">
        <v>43626</v>
      </c>
      <c r="B23" s="17">
        <v>43626</v>
      </c>
      <c r="C23" s="20" t="s">
        <v>33</v>
      </c>
      <c r="D23" s="21" t="s">
        <v>18</v>
      </c>
      <c r="E23" s="16" t="s">
        <v>82</v>
      </c>
      <c r="F23" s="18">
        <f>545+2190</f>
        <v>2735</v>
      </c>
      <c r="G23" s="18"/>
      <c r="H23" s="6">
        <f t="shared" si="0"/>
        <v>2735</v>
      </c>
      <c r="I23" s="14"/>
      <c r="J23" s="14">
        <f t="shared" si="1"/>
        <v>0</v>
      </c>
      <c r="K23" s="6">
        <f t="shared" si="2"/>
        <v>0</v>
      </c>
      <c r="L23" s="6">
        <f t="shared" si="3"/>
        <v>68418.979999999967</v>
      </c>
      <c r="M23" s="20"/>
      <c r="N23" s="20"/>
    </row>
    <row r="24" spans="1:15" x14ac:dyDescent="0.25">
      <c r="A24" s="17">
        <v>43626</v>
      </c>
      <c r="B24" s="17">
        <v>43626</v>
      </c>
      <c r="C24" s="20" t="s">
        <v>36</v>
      </c>
      <c r="D24" s="21" t="s">
        <v>17</v>
      </c>
      <c r="E24" s="20" t="s">
        <v>37</v>
      </c>
      <c r="F24" s="18">
        <v>240</v>
      </c>
      <c r="G24" s="18">
        <v>105.6</v>
      </c>
      <c r="H24" s="6">
        <f t="shared" si="0"/>
        <v>345.6</v>
      </c>
      <c r="I24" s="14"/>
      <c r="J24" s="14">
        <f t="shared" si="1"/>
        <v>0</v>
      </c>
      <c r="K24" s="6">
        <f t="shared" si="2"/>
        <v>0</v>
      </c>
      <c r="L24" s="6">
        <f t="shared" si="3"/>
        <v>68073.379999999961</v>
      </c>
      <c r="M24" s="20"/>
      <c r="N24" s="20"/>
      <c r="O24" s="6"/>
    </row>
    <row r="25" spans="1:15" x14ac:dyDescent="0.25">
      <c r="A25" s="17">
        <v>43628</v>
      </c>
      <c r="B25" s="17">
        <v>43628</v>
      </c>
      <c r="C25" s="20" t="s">
        <v>38</v>
      </c>
      <c r="D25" s="21" t="s">
        <v>17</v>
      </c>
      <c r="E25" s="20" t="s">
        <v>87</v>
      </c>
      <c r="F25" s="18">
        <f>193.02+200+410.21</f>
        <v>803.23</v>
      </c>
      <c r="G25" s="18"/>
      <c r="H25" s="6">
        <f t="shared" si="0"/>
        <v>803.23</v>
      </c>
      <c r="I25" s="14"/>
      <c r="J25" s="14">
        <f t="shared" si="1"/>
        <v>353.4212</v>
      </c>
      <c r="K25" s="6">
        <f t="shared" si="2"/>
        <v>0</v>
      </c>
      <c r="L25" s="6">
        <f t="shared" si="3"/>
        <v>67270.149999999965</v>
      </c>
      <c r="M25" s="20"/>
      <c r="N25" s="20"/>
    </row>
    <row r="26" spans="1:15" x14ac:dyDescent="0.25">
      <c r="A26" s="17">
        <v>43633</v>
      </c>
      <c r="B26" s="17">
        <v>43633</v>
      </c>
      <c r="C26" s="20" t="s">
        <v>16</v>
      </c>
      <c r="D26" s="21" t="s">
        <v>17</v>
      </c>
      <c r="E26" s="16" t="s">
        <v>39</v>
      </c>
      <c r="F26" s="18">
        <v>-0.12</v>
      </c>
      <c r="G26" s="18"/>
      <c r="H26" s="6">
        <f t="shared" si="0"/>
        <v>-0.12</v>
      </c>
      <c r="I26" s="14"/>
      <c r="J26" s="14">
        <f t="shared" si="1"/>
        <v>-5.28E-2</v>
      </c>
      <c r="K26" s="18">
        <v>0</v>
      </c>
      <c r="L26" s="6">
        <f t="shared" si="3"/>
        <v>67270.26999999996</v>
      </c>
      <c r="M26" s="20"/>
      <c r="N26" s="20"/>
    </row>
    <row r="27" spans="1:15" x14ac:dyDescent="0.25">
      <c r="A27" s="17">
        <v>43633</v>
      </c>
      <c r="B27" s="17">
        <v>43633</v>
      </c>
      <c r="C27" s="20" t="s">
        <v>36</v>
      </c>
      <c r="D27" s="21" t="s">
        <v>17</v>
      </c>
      <c r="E27" s="16" t="s">
        <v>40</v>
      </c>
      <c r="F27" s="18">
        <v>23.28</v>
      </c>
      <c r="G27" s="18">
        <v>10.19</v>
      </c>
      <c r="H27" s="6">
        <f t="shared" si="0"/>
        <v>33.47</v>
      </c>
      <c r="I27" s="14"/>
      <c r="J27" s="14">
        <f t="shared" si="1"/>
        <v>0</v>
      </c>
      <c r="K27" s="6">
        <f t="shared" si="2"/>
        <v>0</v>
      </c>
      <c r="L27" s="6">
        <f t="shared" si="3"/>
        <v>67236.799999999959</v>
      </c>
      <c r="M27" s="20"/>
      <c r="N27" s="20"/>
    </row>
    <row r="28" spans="1:15" x14ac:dyDescent="0.25">
      <c r="A28" s="17">
        <v>43637</v>
      </c>
      <c r="B28" s="17">
        <v>43637</v>
      </c>
      <c r="C28" s="20" t="s">
        <v>36</v>
      </c>
      <c r="D28" s="21" t="s">
        <v>17</v>
      </c>
      <c r="E28" s="16" t="s">
        <v>41</v>
      </c>
      <c r="F28" s="18">
        <v>8.99</v>
      </c>
      <c r="G28" s="18">
        <v>3.96</v>
      </c>
      <c r="H28" s="6">
        <f t="shared" si="0"/>
        <v>12.95</v>
      </c>
      <c r="I28" s="14"/>
      <c r="J28" s="14">
        <f t="shared" si="1"/>
        <v>0</v>
      </c>
      <c r="K28" s="6">
        <f t="shared" si="2"/>
        <v>0</v>
      </c>
      <c r="L28" s="6">
        <f t="shared" si="3"/>
        <v>67223.849999999962</v>
      </c>
      <c r="M28" s="20"/>
      <c r="N28" s="20"/>
    </row>
    <row r="29" spans="1:15" x14ac:dyDescent="0.25">
      <c r="A29" s="17">
        <v>43637</v>
      </c>
      <c r="B29" s="17">
        <v>43637</v>
      </c>
      <c r="C29" s="20" t="s">
        <v>33</v>
      </c>
      <c r="D29" s="21" t="s">
        <v>18</v>
      </c>
      <c r="E29" s="16" t="s">
        <v>82</v>
      </c>
      <c r="F29" s="18">
        <f>45+616.6</f>
        <v>661.6</v>
      </c>
      <c r="G29" s="18"/>
      <c r="H29" s="6">
        <f t="shared" si="0"/>
        <v>661.6</v>
      </c>
      <c r="I29" s="14"/>
      <c r="J29" s="14">
        <f t="shared" si="1"/>
        <v>0</v>
      </c>
      <c r="K29" s="6">
        <f t="shared" si="2"/>
        <v>0</v>
      </c>
      <c r="L29" s="6">
        <f t="shared" si="3"/>
        <v>66562.249999999956</v>
      </c>
      <c r="M29" s="20"/>
      <c r="N29" s="20"/>
    </row>
    <row r="30" spans="1:15" x14ac:dyDescent="0.25">
      <c r="A30" s="17">
        <v>43640</v>
      </c>
      <c r="B30" s="17">
        <v>43640</v>
      </c>
      <c r="C30" s="20" t="s">
        <v>42</v>
      </c>
      <c r="D30" s="21" t="s">
        <v>17</v>
      </c>
      <c r="E30" s="16" t="s">
        <v>81</v>
      </c>
      <c r="F30" s="18">
        <f>48.55+59.13+84.41+100</f>
        <v>292.09000000000003</v>
      </c>
      <c r="G30" s="18"/>
      <c r="H30" s="6">
        <f t="shared" si="0"/>
        <v>292.09000000000003</v>
      </c>
      <c r="I30" s="14"/>
      <c r="J30" s="14">
        <f t="shared" si="1"/>
        <v>128.51960000000003</v>
      </c>
      <c r="K30" s="6">
        <f t="shared" si="2"/>
        <v>0</v>
      </c>
      <c r="L30" s="6">
        <f t="shared" si="3"/>
        <v>66270.15999999996</v>
      </c>
      <c r="M30" s="20"/>
      <c r="N30" s="20"/>
    </row>
    <row r="31" spans="1:15" x14ac:dyDescent="0.25">
      <c r="A31" s="17">
        <v>43641</v>
      </c>
      <c r="B31" s="17">
        <v>43641</v>
      </c>
      <c r="C31" s="20" t="s">
        <v>43</v>
      </c>
      <c r="D31" s="21" t="s">
        <v>17</v>
      </c>
      <c r="E31" s="16" t="s">
        <v>81</v>
      </c>
      <c r="F31" s="18">
        <f>955.72-398.25</f>
        <v>557.47</v>
      </c>
      <c r="G31" s="18"/>
      <c r="H31" s="6">
        <f t="shared" si="0"/>
        <v>557.47</v>
      </c>
      <c r="I31" s="14"/>
      <c r="J31" s="14">
        <f t="shared" si="1"/>
        <v>245.2868</v>
      </c>
      <c r="K31" s="6">
        <f t="shared" si="2"/>
        <v>0</v>
      </c>
      <c r="L31" s="6">
        <f t="shared" si="3"/>
        <v>65712.689999999959</v>
      </c>
      <c r="M31" s="20"/>
      <c r="N31" s="20"/>
      <c r="O31" s="6">
        <f>J30+J31+J39+J42+J43</f>
        <v>514.15319999999997</v>
      </c>
    </row>
    <row r="32" spans="1:15" x14ac:dyDescent="0.25">
      <c r="A32" s="17">
        <v>43636</v>
      </c>
      <c r="B32" s="17">
        <v>43641</v>
      </c>
      <c r="C32" s="20" t="s">
        <v>44</v>
      </c>
      <c r="D32" s="21" t="s">
        <v>17</v>
      </c>
      <c r="E32" s="16" t="s">
        <v>45</v>
      </c>
      <c r="F32" s="18">
        <v>181.5</v>
      </c>
      <c r="G32" s="18">
        <v>79.86</v>
      </c>
      <c r="H32" s="6">
        <f t="shared" si="0"/>
        <v>261.36</v>
      </c>
      <c r="I32" s="19"/>
      <c r="J32" s="14">
        <f t="shared" si="1"/>
        <v>0</v>
      </c>
      <c r="K32" s="6">
        <f t="shared" si="2"/>
        <v>0</v>
      </c>
      <c r="L32" s="6">
        <f t="shared" si="3"/>
        <v>65451.329999999958</v>
      </c>
      <c r="M32" s="20"/>
      <c r="N32" s="20"/>
    </row>
    <row r="33" spans="1:15" x14ac:dyDescent="0.25">
      <c r="A33" s="17">
        <v>43636</v>
      </c>
      <c r="B33" s="17">
        <v>43641</v>
      </c>
      <c r="C33" s="20" t="s">
        <v>46</v>
      </c>
      <c r="D33" s="21" t="s">
        <v>18</v>
      </c>
      <c r="E33" s="16" t="s">
        <v>47</v>
      </c>
      <c r="F33" s="18">
        <v>3205</v>
      </c>
      <c r="G33" s="18"/>
      <c r="H33" s="6">
        <f t="shared" si="0"/>
        <v>3205</v>
      </c>
      <c r="I33" s="19"/>
      <c r="J33" s="14">
        <f t="shared" si="1"/>
        <v>0</v>
      </c>
      <c r="K33" s="6">
        <f t="shared" si="2"/>
        <v>0</v>
      </c>
      <c r="L33" s="6">
        <f t="shared" si="3"/>
        <v>62246.329999999958</v>
      </c>
      <c r="M33" s="20"/>
      <c r="N33" s="20"/>
    </row>
    <row r="34" spans="1:15" x14ac:dyDescent="0.25">
      <c r="A34" s="17">
        <v>43636</v>
      </c>
      <c r="B34" s="17">
        <v>43641</v>
      </c>
      <c r="C34" s="20" t="s">
        <v>46</v>
      </c>
      <c r="D34" s="21" t="s">
        <v>18</v>
      </c>
      <c r="E34" s="16" t="s">
        <v>48</v>
      </c>
      <c r="F34" s="18">
        <v>-305.12</v>
      </c>
      <c r="G34" s="18"/>
      <c r="H34" s="6">
        <f t="shared" si="0"/>
        <v>-305.12</v>
      </c>
      <c r="I34" s="19"/>
      <c r="J34" s="14">
        <f t="shared" si="1"/>
        <v>0</v>
      </c>
      <c r="K34" s="6">
        <f t="shared" si="2"/>
        <v>0</v>
      </c>
      <c r="L34" s="6">
        <f t="shared" si="3"/>
        <v>62551.449999999961</v>
      </c>
      <c r="M34" s="20"/>
      <c r="N34" s="20"/>
    </row>
    <row r="35" spans="1:15" x14ac:dyDescent="0.25">
      <c r="A35" s="17">
        <v>43636</v>
      </c>
      <c r="B35" s="17">
        <v>43641</v>
      </c>
      <c r="C35" s="20" t="s">
        <v>31</v>
      </c>
      <c r="D35" s="21" t="s">
        <v>18</v>
      </c>
      <c r="E35" s="16" t="s">
        <v>49</v>
      </c>
      <c r="F35" s="18">
        <v>11.83</v>
      </c>
      <c r="G35" s="18"/>
      <c r="H35" s="6">
        <f t="shared" si="0"/>
        <v>11.83</v>
      </c>
      <c r="I35" s="19"/>
      <c r="J35" s="14">
        <f t="shared" si="1"/>
        <v>0</v>
      </c>
      <c r="K35" s="6">
        <f t="shared" si="2"/>
        <v>0</v>
      </c>
      <c r="L35" s="6">
        <f t="shared" si="3"/>
        <v>62539.619999999959</v>
      </c>
      <c r="M35" s="20"/>
      <c r="N35" s="20"/>
    </row>
    <row r="36" spans="1:15" x14ac:dyDescent="0.25">
      <c r="A36" s="17">
        <v>43642</v>
      </c>
      <c r="B36" s="17">
        <v>43642</v>
      </c>
      <c r="C36" s="20" t="s">
        <v>33</v>
      </c>
      <c r="D36" s="21" t="s">
        <v>18</v>
      </c>
      <c r="E36" s="16" t="s">
        <v>81</v>
      </c>
      <c r="F36" s="18">
        <v>280.27999999999997</v>
      </c>
      <c r="G36" s="18"/>
      <c r="H36" s="6">
        <f t="shared" si="0"/>
        <v>280.27999999999997</v>
      </c>
      <c r="I36" s="19"/>
      <c r="J36" s="14">
        <f t="shared" si="1"/>
        <v>0</v>
      </c>
      <c r="K36" s="6">
        <f t="shared" si="2"/>
        <v>0</v>
      </c>
      <c r="L36" s="6">
        <f t="shared" si="3"/>
        <v>62259.33999999996</v>
      </c>
      <c r="M36" s="20"/>
      <c r="N36" s="20"/>
    </row>
    <row r="37" spans="1:15" x14ac:dyDescent="0.25">
      <c r="A37" s="17">
        <v>43642</v>
      </c>
      <c r="B37" s="17">
        <v>43642</v>
      </c>
      <c r="C37" s="20" t="s">
        <v>33</v>
      </c>
      <c r="D37" s="21" t="s">
        <v>18</v>
      </c>
      <c r="E37" s="16" t="s">
        <v>81</v>
      </c>
      <c r="F37" s="18">
        <v>100</v>
      </c>
      <c r="G37" s="18"/>
      <c r="H37" s="6">
        <f t="shared" si="0"/>
        <v>100</v>
      </c>
      <c r="I37" s="19"/>
      <c r="J37" s="14">
        <f t="shared" si="1"/>
        <v>0</v>
      </c>
      <c r="K37" s="6">
        <f t="shared" si="2"/>
        <v>0</v>
      </c>
      <c r="L37" s="6">
        <f t="shared" si="3"/>
        <v>62159.33999999996</v>
      </c>
      <c r="M37" s="20"/>
      <c r="N37" s="20"/>
    </row>
    <row r="38" spans="1:15" x14ac:dyDescent="0.25">
      <c r="A38" s="17">
        <v>43642</v>
      </c>
      <c r="B38" s="17">
        <v>43642</v>
      </c>
      <c r="C38" s="20" t="s">
        <v>33</v>
      </c>
      <c r="D38" s="21" t="s">
        <v>18</v>
      </c>
      <c r="E38" s="16" t="s">
        <v>84</v>
      </c>
      <c r="F38" s="18">
        <v>577.20000000000005</v>
      </c>
      <c r="G38" s="18"/>
      <c r="H38" s="6">
        <f t="shared" si="0"/>
        <v>577.20000000000005</v>
      </c>
      <c r="I38" s="19"/>
      <c r="J38" s="14">
        <f t="shared" si="1"/>
        <v>0</v>
      </c>
      <c r="K38" s="6">
        <f t="shared" si="2"/>
        <v>0</v>
      </c>
      <c r="L38" s="6">
        <f t="shared" si="3"/>
        <v>61582.139999999963</v>
      </c>
      <c r="M38" s="20"/>
      <c r="N38" s="20"/>
    </row>
    <row r="39" spans="1:15" x14ac:dyDescent="0.25">
      <c r="A39" s="17">
        <v>43642</v>
      </c>
      <c r="B39" s="17">
        <v>43642</v>
      </c>
      <c r="C39" s="20" t="s">
        <v>50</v>
      </c>
      <c r="D39" s="21" t="s">
        <v>17</v>
      </c>
      <c r="E39" s="16" t="s">
        <v>81</v>
      </c>
      <c r="F39" s="18">
        <v>137</v>
      </c>
      <c r="G39" s="18">
        <v>60.28</v>
      </c>
      <c r="H39" s="6">
        <f t="shared" si="0"/>
        <v>197.28</v>
      </c>
      <c r="I39" s="19"/>
      <c r="J39" s="14">
        <f t="shared" si="1"/>
        <v>0</v>
      </c>
      <c r="K39" s="6">
        <f t="shared" si="2"/>
        <v>0</v>
      </c>
      <c r="L39" s="6">
        <f t="shared" si="3"/>
        <v>61384.859999999964</v>
      </c>
      <c r="M39" s="20"/>
      <c r="N39" s="20"/>
    </row>
    <row r="40" spans="1:15" x14ac:dyDescent="0.25">
      <c r="A40" s="17">
        <v>43636</v>
      </c>
      <c r="B40" s="17">
        <v>43647</v>
      </c>
      <c r="C40" s="20" t="s">
        <v>51</v>
      </c>
      <c r="D40" s="21" t="s">
        <v>17</v>
      </c>
      <c r="E40" s="16" t="s">
        <v>52</v>
      </c>
      <c r="F40" s="18">
        <v>1670</v>
      </c>
      <c r="G40" s="18"/>
      <c r="H40" s="6">
        <f t="shared" si="0"/>
        <v>1670</v>
      </c>
      <c r="I40" s="19"/>
      <c r="J40" s="14">
        <f t="shared" si="1"/>
        <v>734.8</v>
      </c>
      <c r="K40" s="6">
        <f t="shared" si="2"/>
        <v>0</v>
      </c>
      <c r="L40" s="6">
        <f t="shared" si="3"/>
        <v>59714.859999999964</v>
      </c>
      <c r="M40" s="20"/>
      <c r="N40" s="20"/>
    </row>
    <row r="41" spans="1:15" x14ac:dyDescent="0.25">
      <c r="A41" s="17">
        <v>43647</v>
      </c>
      <c r="B41" s="17">
        <v>43647</v>
      </c>
      <c r="C41" s="20" t="s">
        <v>53</v>
      </c>
      <c r="D41" s="21" t="s">
        <v>17</v>
      </c>
      <c r="E41" s="16" t="s">
        <v>54</v>
      </c>
      <c r="F41" s="18">
        <v>1397.94</v>
      </c>
      <c r="G41" s="18"/>
      <c r="H41" s="6">
        <f t="shared" si="0"/>
        <v>1397.94</v>
      </c>
      <c r="I41" s="19"/>
      <c r="J41" s="14">
        <f t="shared" si="1"/>
        <v>615.09360000000004</v>
      </c>
      <c r="K41" s="6">
        <f t="shared" si="2"/>
        <v>0</v>
      </c>
      <c r="L41" s="6">
        <f t="shared" si="3"/>
        <v>58316.919999999962</v>
      </c>
      <c r="M41" s="20"/>
      <c r="N41" s="20"/>
    </row>
    <row r="42" spans="1:15" x14ac:dyDescent="0.25">
      <c r="A42" s="17">
        <v>43647</v>
      </c>
      <c r="B42" s="17">
        <v>43647</v>
      </c>
      <c r="C42" s="20" t="s">
        <v>42</v>
      </c>
      <c r="D42" s="21" t="s">
        <v>17</v>
      </c>
      <c r="E42" s="16" t="s">
        <v>81</v>
      </c>
      <c r="F42" s="18">
        <f>16.42+67.35</f>
        <v>83.77</v>
      </c>
      <c r="G42" s="18"/>
      <c r="H42" s="6">
        <f t="shared" si="0"/>
        <v>83.77</v>
      </c>
      <c r="I42" s="19"/>
      <c r="J42" s="14">
        <f t="shared" si="1"/>
        <v>36.858799999999995</v>
      </c>
      <c r="K42" s="6">
        <f t="shared" si="2"/>
        <v>0</v>
      </c>
      <c r="L42" s="6">
        <f t="shared" si="3"/>
        <v>58233.149999999965</v>
      </c>
      <c r="M42" s="20"/>
      <c r="N42" s="20"/>
    </row>
    <row r="43" spans="1:15" x14ac:dyDescent="0.25">
      <c r="A43" s="17">
        <v>43636</v>
      </c>
      <c r="B43" s="17">
        <v>43647</v>
      </c>
      <c r="C43" s="20" t="s">
        <v>55</v>
      </c>
      <c r="D43" s="21" t="s">
        <v>17</v>
      </c>
      <c r="E43" s="16" t="s">
        <v>81</v>
      </c>
      <c r="F43" s="18">
        <v>235.2</v>
      </c>
      <c r="G43" s="18"/>
      <c r="H43" s="6">
        <f t="shared" si="0"/>
        <v>235.2</v>
      </c>
      <c r="I43" s="19"/>
      <c r="J43" s="14">
        <f t="shared" si="1"/>
        <v>103.488</v>
      </c>
      <c r="K43" s="6">
        <f t="shared" si="2"/>
        <v>0</v>
      </c>
      <c r="L43" s="6">
        <f t="shared" si="3"/>
        <v>57997.949999999968</v>
      </c>
      <c r="M43" s="20"/>
      <c r="N43" s="20"/>
      <c r="O43" s="6">
        <f>J43+J42+J41+J40+J39+J31+J30+J27+J25+J18</f>
        <v>2745.4680000000003</v>
      </c>
    </row>
    <row r="44" spans="1:15" x14ac:dyDescent="0.25">
      <c r="A44" s="17">
        <v>43647</v>
      </c>
      <c r="B44" s="17">
        <v>43647</v>
      </c>
      <c r="C44" s="20" t="s">
        <v>33</v>
      </c>
      <c r="D44" s="21" t="s">
        <v>18</v>
      </c>
      <c r="E44" s="16" t="s">
        <v>82</v>
      </c>
      <c r="F44" s="18">
        <f>45+521.02</f>
        <v>566.02</v>
      </c>
      <c r="G44" s="18"/>
      <c r="H44" s="6">
        <f t="shared" si="0"/>
        <v>566.02</v>
      </c>
      <c r="I44" s="19"/>
      <c r="J44" s="14">
        <f t="shared" si="1"/>
        <v>0</v>
      </c>
      <c r="K44" s="6">
        <f t="shared" si="2"/>
        <v>0</v>
      </c>
      <c r="L44" s="6">
        <f t="shared" si="3"/>
        <v>57431.929999999971</v>
      </c>
      <c r="M44" s="20"/>
      <c r="N44" s="20"/>
    </row>
    <row r="45" spans="1:15" x14ac:dyDescent="0.25">
      <c r="A45" s="17">
        <v>43647</v>
      </c>
      <c r="B45" s="17">
        <v>43647</v>
      </c>
      <c r="C45" s="20" t="s">
        <v>33</v>
      </c>
      <c r="D45" s="21" t="s">
        <v>18</v>
      </c>
      <c r="E45" s="16" t="s">
        <v>82</v>
      </c>
      <c r="F45" s="18">
        <f>521.02+45</f>
        <v>566.02</v>
      </c>
      <c r="G45" s="18"/>
      <c r="H45" s="6">
        <f t="shared" si="0"/>
        <v>566.02</v>
      </c>
      <c r="I45" s="19"/>
      <c r="J45" s="14">
        <f t="shared" si="1"/>
        <v>0</v>
      </c>
      <c r="K45" s="6">
        <f t="shared" si="2"/>
        <v>0</v>
      </c>
      <c r="L45" s="6">
        <f t="shared" si="3"/>
        <v>56865.909999999974</v>
      </c>
      <c r="M45" s="20"/>
      <c r="N45" s="20"/>
    </row>
    <row r="46" spans="1:15" x14ac:dyDescent="0.25">
      <c r="A46" s="17">
        <v>43636</v>
      </c>
      <c r="B46" s="17">
        <v>43647</v>
      </c>
      <c r="C46" s="20" t="s">
        <v>33</v>
      </c>
      <c r="D46" s="21" t="s">
        <v>18</v>
      </c>
      <c r="E46" s="16" t="s">
        <v>81</v>
      </c>
      <c r="F46" s="18">
        <v>201.6</v>
      </c>
      <c r="G46" s="18"/>
      <c r="H46" s="6">
        <f t="shared" si="0"/>
        <v>201.6</v>
      </c>
      <c r="I46" s="19"/>
      <c r="J46" s="14">
        <f t="shared" si="1"/>
        <v>0</v>
      </c>
      <c r="K46" s="6">
        <f t="shared" si="2"/>
        <v>0</v>
      </c>
      <c r="L46" s="6">
        <f t="shared" si="3"/>
        <v>56664.309999999976</v>
      </c>
      <c r="M46" s="20"/>
      <c r="N46" s="20"/>
    </row>
    <row r="47" spans="1:15" x14ac:dyDescent="0.25">
      <c r="A47" s="17">
        <v>43636</v>
      </c>
      <c r="B47" s="17">
        <v>43647</v>
      </c>
      <c r="C47" s="20" t="s">
        <v>33</v>
      </c>
      <c r="D47" s="21" t="s">
        <v>18</v>
      </c>
      <c r="E47" s="16" t="s">
        <v>81</v>
      </c>
      <c r="F47" s="18">
        <v>201.6</v>
      </c>
      <c r="G47" s="18"/>
      <c r="H47" s="6">
        <f t="shared" si="0"/>
        <v>201.6</v>
      </c>
      <c r="I47" s="19"/>
      <c r="J47" s="14">
        <f t="shared" si="1"/>
        <v>0</v>
      </c>
      <c r="K47" s="6">
        <f t="shared" si="2"/>
        <v>0</v>
      </c>
      <c r="L47" s="6">
        <f t="shared" si="3"/>
        <v>56462.709999999977</v>
      </c>
      <c r="M47" s="20"/>
      <c r="N47" s="20"/>
    </row>
    <row r="48" spans="1:15" x14ac:dyDescent="0.25">
      <c r="A48" s="17">
        <v>43636</v>
      </c>
      <c r="B48" s="17">
        <v>43647</v>
      </c>
      <c r="C48" s="20" t="s">
        <v>33</v>
      </c>
      <c r="D48" s="21" t="s">
        <v>18</v>
      </c>
      <c r="E48" s="16" t="s">
        <v>84</v>
      </c>
      <c r="F48" s="18">
        <v>201.6</v>
      </c>
      <c r="G48" s="18"/>
      <c r="H48" s="6">
        <f t="shared" si="0"/>
        <v>201.6</v>
      </c>
      <c r="I48" s="19"/>
      <c r="J48" s="14">
        <f t="shared" si="1"/>
        <v>0</v>
      </c>
      <c r="K48" s="6">
        <f t="shared" si="2"/>
        <v>0</v>
      </c>
      <c r="L48" s="6">
        <f t="shared" si="3"/>
        <v>56261.109999999979</v>
      </c>
      <c r="M48" s="20"/>
      <c r="N48" s="20"/>
    </row>
    <row r="49" spans="1:15" x14ac:dyDescent="0.25">
      <c r="A49" s="17">
        <v>43636</v>
      </c>
      <c r="B49" s="17">
        <v>43647</v>
      </c>
      <c r="C49" s="20" t="s">
        <v>33</v>
      </c>
      <c r="D49" s="21" t="s">
        <v>18</v>
      </c>
      <c r="E49" s="16" t="s">
        <v>84</v>
      </c>
      <c r="F49" s="18">
        <v>201.6</v>
      </c>
      <c r="G49" s="18"/>
      <c r="H49" s="6">
        <f t="shared" si="0"/>
        <v>201.6</v>
      </c>
      <c r="I49" s="19"/>
      <c r="J49" s="14">
        <f t="shared" si="1"/>
        <v>0</v>
      </c>
      <c r="K49" s="6">
        <f t="shared" si="2"/>
        <v>0</v>
      </c>
      <c r="L49" s="6">
        <f t="shared" si="3"/>
        <v>56059.50999999998</v>
      </c>
      <c r="M49" s="20"/>
      <c r="N49" s="20"/>
    </row>
    <row r="50" spans="1:15" x14ac:dyDescent="0.25">
      <c r="A50" s="17">
        <v>43636</v>
      </c>
      <c r="B50" s="17">
        <v>43647</v>
      </c>
      <c r="C50" s="20" t="s">
        <v>33</v>
      </c>
      <c r="D50" s="21" t="s">
        <v>18</v>
      </c>
      <c r="E50" s="16" t="s">
        <v>84</v>
      </c>
      <c r="F50" s="18">
        <v>201.6</v>
      </c>
      <c r="G50" s="18"/>
      <c r="H50" s="6">
        <f t="shared" si="0"/>
        <v>201.6</v>
      </c>
      <c r="I50" s="19"/>
      <c r="J50" s="14">
        <f t="shared" si="1"/>
        <v>0</v>
      </c>
      <c r="K50" s="6">
        <f t="shared" si="2"/>
        <v>0</v>
      </c>
      <c r="L50" s="6">
        <f t="shared" si="3"/>
        <v>55857.909999999982</v>
      </c>
      <c r="M50" s="20"/>
      <c r="N50" s="20"/>
      <c r="O50" s="6"/>
    </row>
    <row r="51" spans="1:15" x14ac:dyDescent="0.25">
      <c r="A51" s="17">
        <v>43636</v>
      </c>
      <c r="B51" s="17">
        <v>43647</v>
      </c>
      <c r="C51" s="20" t="s">
        <v>33</v>
      </c>
      <c r="D51" s="21" t="s">
        <v>18</v>
      </c>
      <c r="E51" s="16" t="s">
        <v>84</v>
      </c>
      <c r="F51" s="18">
        <v>201.6</v>
      </c>
      <c r="G51" s="18"/>
      <c r="H51" s="6">
        <f t="shared" si="0"/>
        <v>201.6</v>
      </c>
      <c r="I51" s="19"/>
      <c r="J51" s="14">
        <f t="shared" si="1"/>
        <v>0</v>
      </c>
      <c r="K51" s="6">
        <f t="shared" si="2"/>
        <v>0</v>
      </c>
      <c r="L51" s="6">
        <f t="shared" si="3"/>
        <v>55656.309999999983</v>
      </c>
      <c r="M51" s="20"/>
      <c r="N51" s="20"/>
    </row>
    <row r="52" spans="1:15" x14ac:dyDescent="0.25">
      <c r="A52" s="17">
        <v>43636</v>
      </c>
      <c r="B52" s="17">
        <v>43647</v>
      </c>
      <c r="C52" s="20" t="s">
        <v>33</v>
      </c>
      <c r="D52" s="21" t="s">
        <v>18</v>
      </c>
      <c r="E52" s="16" t="s">
        <v>84</v>
      </c>
      <c r="F52" s="18">
        <v>201.6</v>
      </c>
      <c r="G52" s="18"/>
      <c r="H52" s="6">
        <f t="shared" si="0"/>
        <v>201.6</v>
      </c>
      <c r="I52" s="19"/>
      <c r="J52" s="14">
        <f t="shared" si="1"/>
        <v>0</v>
      </c>
      <c r="K52" s="6">
        <f t="shared" si="2"/>
        <v>0</v>
      </c>
      <c r="L52" s="6">
        <f t="shared" si="3"/>
        <v>55454.709999999985</v>
      </c>
      <c r="M52" s="20"/>
      <c r="N52" s="20"/>
    </row>
    <row r="53" spans="1:15" x14ac:dyDescent="0.25">
      <c r="A53" s="17">
        <v>43636</v>
      </c>
      <c r="B53" s="17">
        <v>43647</v>
      </c>
      <c r="C53" s="20" t="s">
        <v>33</v>
      </c>
      <c r="D53" s="21" t="s">
        <v>18</v>
      </c>
      <c r="E53" s="16" t="s">
        <v>84</v>
      </c>
      <c r="F53" s="18">
        <v>201.6</v>
      </c>
      <c r="G53" s="18"/>
      <c r="H53" s="6">
        <f t="shared" si="0"/>
        <v>201.6</v>
      </c>
      <c r="I53" s="19"/>
      <c r="J53" s="14">
        <f t="shared" si="1"/>
        <v>0</v>
      </c>
      <c r="K53" s="6">
        <f t="shared" si="2"/>
        <v>0</v>
      </c>
      <c r="L53" s="6">
        <f t="shared" si="3"/>
        <v>55253.109999999986</v>
      </c>
      <c r="M53" s="20"/>
      <c r="N53" s="20"/>
    </row>
    <row r="54" spans="1:15" x14ac:dyDescent="0.25">
      <c r="A54" s="17">
        <v>43636</v>
      </c>
      <c r="B54" s="17">
        <v>43647</v>
      </c>
      <c r="C54" s="20" t="s">
        <v>33</v>
      </c>
      <c r="D54" s="21" t="s">
        <v>18</v>
      </c>
      <c r="E54" s="16" t="s">
        <v>84</v>
      </c>
      <c r="F54" s="18">
        <v>201.6</v>
      </c>
      <c r="G54" s="18"/>
      <c r="H54" s="6">
        <f t="shared" si="0"/>
        <v>201.6</v>
      </c>
      <c r="I54" s="19"/>
      <c r="J54" s="14">
        <f t="shared" si="1"/>
        <v>0</v>
      </c>
      <c r="K54" s="6">
        <f t="shared" si="2"/>
        <v>0</v>
      </c>
      <c r="L54" s="6">
        <f t="shared" si="3"/>
        <v>55051.509999999987</v>
      </c>
      <c r="M54" s="20"/>
      <c r="N54" s="20"/>
    </row>
    <row r="55" spans="1:15" x14ac:dyDescent="0.25">
      <c r="A55" s="17">
        <v>43636</v>
      </c>
      <c r="B55" s="17">
        <v>43647</v>
      </c>
      <c r="C55" s="20" t="s">
        <v>33</v>
      </c>
      <c r="D55" s="21" t="s">
        <v>18</v>
      </c>
      <c r="E55" s="16" t="s">
        <v>81</v>
      </c>
      <c r="F55" s="18">
        <v>235.2</v>
      </c>
      <c r="G55" s="18"/>
      <c r="H55" s="6">
        <f t="shared" si="0"/>
        <v>235.2</v>
      </c>
      <c r="I55" s="19"/>
      <c r="J55" s="14">
        <f t="shared" si="1"/>
        <v>0</v>
      </c>
      <c r="K55" s="6">
        <f t="shared" si="2"/>
        <v>0</v>
      </c>
      <c r="L55" s="6">
        <f t="shared" si="3"/>
        <v>54816.30999999999</v>
      </c>
      <c r="M55" s="20"/>
      <c r="N55" s="20"/>
    </row>
    <row r="56" spans="1:15" x14ac:dyDescent="0.25">
      <c r="A56" s="17">
        <v>43636</v>
      </c>
      <c r="B56" s="17">
        <v>43647</v>
      </c>
      <c r="C56" s="20" t="s">
        <v>33</v>
      </c>
      <c r="D56" s="21" t="s">
        <v>18</v>
      </c>
      <c r="E56" s="16" t="s">
        <v>84</v>
      </c>
      <c r="F56" s="18">
        <v>235.2</v>
      </c>
      <c r="G56" s="18"/>
      <c r="H56" s="6">
        <f t="shared" si="0"/>
        <v>235.2</v>
      </c>
      <c r="I56" s="19"/>
      <c r="J56" s="14">
        <f t="shared" si="1"/>
        <v>0</v>
      </c>
      <c r="K56" s="6">
        <f t="shared" si="2"/>
        <v>0</v>
      </c>
      <c r="L56" s="6">
        <f t="shared" si="3"/>
        <v>54581.109999999993</v>
      </c>
      <c r="M56" s="20"/>
      <c r="N56" s="20"/>
    </row>
    <row r="57" spans="1:15" x14ac:dyDescent="0.25">
      <c r="A57" s="17">
        <v>43636</v>
      </c>
      <c r="B57" s="17">
        <v>43647</v>
      </c>
      <c r="C57" s="20" t="s">
        <v>33</v>
      </c>
      <c r="D57" s="21" t="s">
        <v>18</v>
      </c>
      <c r="E57" s="16" t="s">
        <v>81</v>
      </c>
      <c r="F57" s="18">
        <v>302.39999999999998</v>
      </c>
      <c r="G57" s="18"/>
      <c r="H57" s="6">
        <f t="shared" si="0"/>
        <v>302.39999999999998</v>
      </c>
      <c r="I57" s="19"/>
      <c r="J57" s="14">
        <f t="shared" si="1"/>
        <v>0</v>
      </c>
      <c r="K57" s="6">
        <f t="shared" si="2"/>
        <v>0</v>
      </c>
      <c r="L57" s="6">
        <f t="shared" si="3"/>
        <v>54278.709999999992</v>
      </c>
      <c r="M57" s="20"/>
      <c r="N57" s="20"/>
    </row>
    <row r="58" spans="1:15" x14ac:dyDescent="0.25">
      <c r="A58" s="17">
        <v>43636</v>
      </c>
      <c r="B58" s="17">
        <v>43647</v>
      </c>
      <c r="C58" s="20" t="s">
        <v>33</v>
      </c>
      <c r="D58" s="21" t="s">
        <v>18</v>
      </c>
      <c r="E58" s="16" t="s">
        <v>81</v>
      </c>
      <c r="F58" s="18">
        <v>302.39999999999998</v>
      </c>
      <c r="G58" s="18"/>
      <c r="H58" s="6">
        <f t="shared" si="0"/>
        <v>302.39999999999998</v>
      </c>
      <c r="I58" s="19"/>
      <c r="J58" s="14">
        <f t="shared" si="1"/>
        <v>0</v>
      </c>
      <c r="K58" s="6">
        <f t="shared" si="2"/>
        <v>0</v>
      </c>
      <c r="L58" s="6">
        <f t="shared" si="3"/>
        <v>53976.30999999999</v>
      </c>
      <c r="M58" s="20"/>
      <c r="N58" s="20"/>
    </row>
    <row r="59" spans="1:15" x14ac:dyDescent="0.25">
      <c r="A59" s="17">
        <v>43636</v>
      </c>
      <c r="B59" s="17">
        <v>43647</v>
      </c>
      <c r="C59" s="20" t="s">
        <v>33</v>
      </c>
      <c r="D59" s="21" t="s">
        <v>18</v>
      </c>
      <c r="E59" s="16" t="s">
        <v>84</v>
      </c>
      <c r="F59" s="18">
        <v>302.39999999999998</v>
      </c>
      <c r="G59" s="18"/>
      <c r="H59" s="6">
        <f t="shared" si="0"/>
        <v>302.39999999999998</v>
      </c>
      <c r="I59" s="19"/>
      <c r="J59" s="14">
        <f t="shared" si="1"/>
        <v>0</v>
      </c>
      <c r="K59" s="6">
        <f t="shared" si="2"/>
        <v>0</v>
      </c>
      <c r="L59" s="6">
        <f t="shared" si="3"/>
        <v>53673.909999999989</v>
      </c>
      <c r="M59" s="20"/>
      <c r="N59" s="20"/>
    </row>
    <row r="60" spans="1:15" x14ac:dyDescent="0.25">
      <c r="A60" s="17">
        <v>43637</v>
      </c>
      <c r="B60" s="17">
        <v>43647</v>
      </c>
      <c r="C60" s="20" t="s">
        <v>33</v>
      </c>
      <c r="D60" s="21" t="s">
        <v>18</v>
      </c>
      <c r="E60" s="16" t="s">
        <v>84</v>
      </c>
      <c r="F60" s="18">
        <v>403.2</v>
      </c>
      <c r="G60" s="18"/>
      <c r="H60" s="6">
        <f t="shared" si="0"/>
        <v>403.2</v>
      </c>
      <c r="I60" s="19"/>
      <c r="J60" s="14">
        <f t="shared" si="1"/>
        <v>0</v>
      </c>
      <c r="K60" s="6">
        <f t="shared" si="2"/>
        <v>0</v>
      </c>
      <c r="L60" s="6">
        <f t="shared" si="3"/>
        <v>53270.709999999992</v>
      </c>
      <c r="M60" s="20"/>
      <c r="N60" s="20"/>
    </row>
    <row r="61" spans="1:15" x14ac:dyDescent="0.25">
      <c r="A61" s="17">
        <v>43644</v>
      </c>
      <c r="B61" s="17">
        <v>43649</v>
      </c>
      <c r="C61" s="20" t="s">
        <v>33</v>
      </c>
      <c r="D61" s="21" t="s">
        <v>18</v>
      </c>
      <c r="E61" s="16" t="s">
        <v>82</v>
      </c>
      <c r="F61" s="18">
        <v>695</v>
      </c>
      <c r="G61" s="18"/>
      <c r="H61" s="6">
        <f t="shared" si="0"/>
        <v>695</v>
      </c>
      <c r="I61" s="19"/>
      <c r="J61" s="14">
        <f t="shared" si="1"/>
        <v>0</v>
      </c>
      <c r="K61" s="6">
        <f t="shared" si="2"/>
        <v>0</v>
      </c>
      <c r="L61" s="6">
        <f t="shared" si="3"/>
        <v>52575.709999999992</v>
      </c>
      <c r="M61" s="20"/>
      <c r="N61" s="20"/>
    </row>
    <row r="62" spans="1:15" x14ac:dyDescent="0.25">
      <c r="A62" s="17">
        <v>43646</v>
      </c>
      <c r="B62" s="17">
        <v>43646</v>
      </c>
      <c r="C62" s="20" t="s">
        <v>19</v>
      </c>
      <c r="D62" s="21" t="s">
        <v>18</v>
      </c>
      <c r="E62" s="16" t="s">
        <v>56</v>
      </c>
      <c r="F62" s="18"/>
      <c r="G62" s="18">
        <f>626.85+1.24+481.94</f>
        <v>1110.03</v>
      </c>
      <c r="H62" s="6">
        <f t="shared" si="0"/>
        <v>1110.03</v>
      </c>
      <c r="I62" s="19"/>
      <c r="J62" s="14">
        <f t="shared" si="1"/>
        <v>0</v>
      </c>
      <c r="K62" s="6">
        <f t="shared" si="2"/>
        <v>0</v>
      </c>
      <c r="L62" s="6">
        <f t="shared" si="3"/>
        <v>51465.679999999993</v>
      </c>
      <c r="M62" s="20"/>
      <c r="N62" s="20"/>
    </row>
    <row r="63" spans="1:15" x14ac:dyDescent="0.25">
      <c r="A63" s="17">
        <v>43616</v>
      </c>
      <c r="B63" s="17">
        <v>43627</v>
      </c>
      <c r="C63" s="20" t="s">
        <v>27</v>
      </c>
      <c r="D63" s="21" t="s">
        <v>17</v>
      </c>
      <c r="E63" s="16" t="s">
        <v>86</v>
      </c>
      <c r="F63" s="18">
        <v>95.7</v>
      </c>
      <c r="G63" s="18"/>
      <c r="H63" s="6">
        <f t="shared" ref="H63:H66" si="4">F63+G63</f>
        <v>95.7</v>
      </c>
      <c r="I63" s="19"/>
      <c r="J63" s="14">
        <f t="shared" ref="J63:J66" si="5">IF(G63=0, IF(D63="Y", (F63*$G$5) + (I63*$G$5), 0), 0)</f>
        <v>42.108000000000004</v>
      </c>
      <c r="K63" s="6">
        <f t="shared" ref="K63:K66" si="6">IF(H63&gt;0, 0, I63+J63)</f>
        <v>0</v>
      </c>
      <c r="L63" s="6">
        <f t="shared" ref="L63:L66" si="7">L62-H63-K63</f>
        <v>51369.979999999996</v>
      </c>
      <c r="M63" s="20"/>
      <c r="N63" s="20"/>
    </row>
    <row r="64" spans="1:15" x14ac:dyDescent="0.25">
      <c r="A64" s="17">
        <v>43616</v>
      </c>
      <c r="B64" s="17">
        <v>43627</v>
      </c>
      <c r="C64" s="20" t="s">
        <v>27</v>
      </c>
      <c r="D64" s="21" t="s">
        <v>17</v>
      </c>
      <c r="E64" s="16" t="s">
        <v>86</v>
      </c>
      <c r="F64" s="18">
        <v>44.93</v>
      </c>
      <c r="G64" s="18"/>
      <c r="H64" s="6">
        <f t="shared" si="4"/>
        <v>44.93</v>
      </c>
      <c r="I64" s="19"/>
      <c r="J64" s="14">
        <f t="shared" si="5"/>
        <v>19.769200000000001</v>
      </c>
      <c r="K64" s="6">
        <f t="shared" si="6"/>
        <v>0</v>
      </c>
      <c r="L64" s="6">
        <f t="shared" si="7"/>
        <v>51325.049999999996</v>
      </c>
      <c r="M64" s="20"/>
      <c r="N64" s="20"/>
    </row>
    <row r="65" spans="1:15" x14ac:dyDescent="0.25">
      <c r="A65" s="17">
        <v>43616</v>
      </c>
      <c r="B65" s="17">
        <v>43627</v>
      </c>
      <c r="C65" s="20" t="s">
        <v>28</v>
      </c>
      <c r="D65" s="21" t="s">
        <v>17</v>
      </c>
      <c r="E65" s="16" t="s">
        <v>57</v>
      </c>
      <c r="F65" s="18">
        <v>301.89</v>
      </c>
      <c r="G65" s="18"/>
      <c r="H65" s="6">
        <f t="shared" si="4"/>
        <v>301.89</v>
      </c>
      <c r="I65" s="19"/>
      <c r="J65" s="14">
        <f t="shared" si="5"/>
        <v>132.83160000000001</v>
      </c>
      <c r="K65" s="6">
        <f t="shared" si="6"/>
        <v>0</v>
      </c>
      <c r="L65" s="6">
        <f t="shared" si="7"/>
        <v>51023.159999999996</v>
      </c>
      <c r="M65" s="20"/>
      <c r="N65" s="20"/>
    </row>
    <row r="66" spans="1:15" x14ac:dyDescent="0.25">
      <c r="A66" s="17">
        <v>43646</v>
      </c>
      <c r="B66" s="17">
        <v>43657</v>
      </c>
      <c r="C66" s="20" t="s">
        <v>27</v>
      </c>
      <c r="D66" s="21" t="s">
        <v>17</v>
      </c>
      <c r="E66" s="16" t="s">
        <v>85</v>
      </c>
      <c r="F66" s="18">
        <v>123.84</v>
      </c>
      <c r="G66" s="18"/>
      <c r="H66" s="6">
        <f t="shared" si="4"/>
        <v>123.84</v>
      </c>
      <c r="I66" s="19"/>
      <c r="J66" s="14">
        <f t="shared" si="5"/>
        <v>54.489600000000003</v>
      </c>
      <c r="K66" s="6">
        <f t="shared" si="6"/>
        <v>0</v>
      </c>
      <c r="L66" s="6">
        <f t="shared" si="7"/>
        <v>50899.32</v>
      </c>
      <c r="M66" s="20"/>
      <c r="N66" s="20"/>
    </row>
    <row r="67" spans="1:15" x14ac:dyDescent="0.25">
      <c r="A67" s="17">
        <v>43646</v>
      </c>
      <c r="B67" s="17">
        <v>43657</v>
      </c>
      <c r="C67" s="20" t="s">
        <v>27</v>
      </c>
      <c r="D67" s="21" t="s">
        <v>17</v>
      </c>
      <c r="E67" s="16" t="s">
        <v>85</v>
      </c>
      <c r="F67" s="18">
        <v>176.31</v>
      </c>
      <c r="G67" s="18"/>
      <c r="H67" s="6">
        <f t="shared" ref="H67:H68" si="8">F67+G67</f>
        <v>176.31</v>
      </c>
      <c r="I67" s="19"/>
      <c r="J67" s="14">
        <f t="shared" ref="J67:J68" si="9">IF(G67=0, IF(D67="Y", (F67*$G$5) + (I67*$G$5), 0), 0)</f>
        <v>77.576400000000007</v>
      </c>
      <c r="K67" s="6">
        <f t="shared" ref="K67:K68" si="10">IF(H67&gt;0, 0, I67+J67)</f>
        <v>0</v>
      </c>
      <c r="L67" s="6">
        <f t="shared" ref="L67:L68" si="11">L66-H67-K67</f>
        <v>50723.01</v>
      </c>
      <c r="M67" s="20"/>
      <c r="N67" s="20"/>
    </row>
    <row r="68" spans="1:15" x14ac:dyDescent="0.25">
      <c r="A68" s="17">
        <v>43646</v>
      </c>
      <c r="B68" s="17">
        <v>43657</v>
      </c>
      <c r="C68" s="20" t="s">
        <v>27</v>
      </c>
      <c r="D68" s="21" t="s">
        <v>17</v>
      </c>
      <c r="E68" s="16" t="s">
        <v>85</v>
      </c>
      <c r="F68" s="18">
        <v>58.76</v>
      </c>
      <c r="G68" s="18"/>
      <c r="H68" s="6">
        <f t="shared" si="8"/>
        <v>58.76</v>
      </c>
      <c r="I68" s="19"/>
      <c r="J68" s="14">
        <f t="shared" si="9"/>
        <v>25.854399999999998</v>
      </c>
      <c r="K68" s="6">
        <f t="shared" si="10"/>
        <v>0</v>
      </c>
      <c r="L68" s="6">
        <f t="shared" si="11"/>
        <v>50664.25</v>
      </c>
      <c r="M68" s="20"/>
      <c r="N68" s="20"/>
    </row>
    <row r="69" spans="1:15" x14ac:dyDescent="0.25">
      <c r="A69" s="17">
        <v>43646</v>
      </c>
      <c r="B69" s="17">
        <v>43657</v>
      </c>
      <c r="C69" s="20" t="s">
        <v>27</v>
      </c>
      <c r="D69" s="21" t="s">
        <v>17</v>
      </c>
      <c r="E69" s="16" t="s">
        <v>85</v>
      </c>
      <c r="F69" s="18">
        <v>78.47</v>
      </c>
      <c r="G69" s="18"/>
      <c r="H69" s="6">
        <f t="shared" ref="H69:H94" si="12">F69+G69</f>
        <v>78.47</v>
      </c>
      <c r="I69" s="19"/>
      <c r="J69" s="14">
        <f t="shared" ref="J69:J94" si="13">IF(G69=0, IF(D69="Y", (F69*$G$5) + (I69*$G$5), 0), 0)</f>
        <v>34.526800000000001</v>
      </c>
      <c r="K69" s="6">
        <f t="shared" ref="K69:K94" si="14">IF(H69&gt;0, 0, I69+J69)</f>
        <v>0</v>
      </c>
      <c r="L69" s="6">
        <f t="shared" ref="L69:L94" si="15">L68-H69-K69</f>
        <v>50585.78</v>
      </c>
      <c r="M69" s="20"/>
      <c r="N69" s="20"/>
    </row>
    <row r="70" spans="1:15" x14ac:dyDescent="0.25">
      <c r="A70" s="17">
        <v>43647</v>
      </c>
      <c r="B70" s="17">
        <v>43647</v>
      </c>
      <c r="C70" s="20" t="s">
        <v>19</v>
      </c>
      <c r="D70" s="21" t="s">
        <v>18</v>
      </c>
      <c r="E70" s="16" t="s">
        <v>58</v>
      </c>
      <c r="F70" s="18"/>
      <c r="G70" s="18">
        <v>1910.75</v>
      </c>
      <c r="H70" s="6">
        <f t="shared" si="12"/>
        <v>1910.75</v>
      </c>
      <c r="I70" s="19"/>
      <c r="J70" s="14">
        <f t="shared" si="13"/>
        <v>0</v>
      </c>
      <c r="K70" s="6">
        <f t="shared" si="14"/>
        <v>0</v>
      </c>
      <c r="L70" s="6">
        <f t="shared" si="15"/>
        <v>48675.03</v>
      </c>
      <c r="M70" s="20"/>
      <c r="N70" s="20"/>
    </row>
    <row r="71" spans="1:15" x14ac:dyDescent="0.25">
      <c r="A71" s="17">
        <v>43656</v>
      </c>
      <c r="B71" s="17">
        <v>43656</v>
      </c>
      <c r="C71" s="20" t="s">
        <v>19</v>
      </c>
      <c r="D71" s="21" t="s">
        <v>18</v>
      </c>
      <c r="E71" s="16" t="s">
        <v>58</v>
      </c>
      <c r="F71" s="18"/>
      <c r="G71" s="18">
        <v>287.07</v>
      </c>
      <c r="H71" s="6">
        <f t="shared" si="12"/>
        <v>287.07</v>
      </c>
      <c r="I71" s="19"/>
      <c r="J71" s="14">
        <f t="shared" si="13"/>
        <v>0</v>
      </c>
      <c r="K71" s="6">
        <f t="shared" si="14"/>
        <v>0</v>
      </c>
      <c r="L71" s="6">
        <f t="shared" si="15"/>
        <v>48387.96</v>
      </c>
      <c r="M71" s="20"/>
      <c r="N71" s="20"/>
    </row>
    <row r="72" spans="1:15" x14ac:dyDescent="0.25">
      <c r="A72" s="17">
        <v>43628</v>
      </c>
      <c r="B72" s="17">
        <v>43655</v>
      </c>
      <c r="C72" s="20" t="s">
        <v>16</v>
      </c>
      <c r="D72" s="21" t="s">
        <v>17</v>
      </c>
      <c r="E72" s="16" t="s">
        <v>59</v>
      </c>
      <c r="F72" s="18">
        <v>1034.96</v>
      </c>
      <c r="G72" s="18"/>
      <c r="H72" s="6">
        <f t="shared" si="12"/>
        <v>1034.96</v>
      </c>
      <c r="I72" s="19"/>
      <c r="J72" s="14">
        <f t="shared" si="13"/>
        <v>455.38240000000002</v>
      </c>
      <c r="K72" s="6">
        <f t="shared" si="14"/>
        <v>0</v>
      </c>
      <c r="L72" s="6">
        <f t="shared" si="15"/>
        <v>47353</v>
      </c>
      <c r="M72" s="20"/>
      <c r="N72" s="20"/>
    </row>
    <row r="73" spans="1:15" x14ac:dyDescent="0.25">
      <c r="A73" s="17">
        <v>43628</v>
      </c>
      <c r="B73" s="17">
        <v>43655</v>
      </c>
      <c r="C73" s="20" t="s">
        <v>16</v>
      </c>
      <c r="D73" s="21" t="s">
        <v>17</v>
      </c>
      <c r="E73" s="16" t="s">
        <v>60</v>
      </c>
      <c r="F73" s="18">
        <v>140</v>
      </c>
      <c r="G73" s="18"/>
      <c r="H73" s="6">
        <f t="shared" si="12"/>
        <v>140</v>
      </c>
      <c r="I73" s="19"/>
      <c r="J73" s="14">
        <f t="shared" si="13"/>
        <v>61.6</v>
      </c>
      <c r="K73" s="6">
        <f t="shared" si="14"/>
        <v>0</v>
      </c>
      <c r="L73" s="6">
        <f t="shared" si="15"/>
        <v>47213</v>
      </c>
      <c r="M73" s="20"/>
      <c r="N73" s="20"/>
    </row>
    <row r="74" spans="1:15" x14ac:dyDescent="0.25">
      <c r="A74" s="17">
        <v>43655</v>
      </c>
      <c r="B74" s="17">
        <v>43655</v>
      </c>
      <c r="C74" s="20" t="s">
        <v>61</v>
      </c>
      <c r="D74" s="21" t="s">
        <v>17</v>
      </c>
      <c r="E74" s="16" t="s">
        <v>62</v>
      </c>
      <c r="F74" s="18">
        <v>132.65</v>
      </c>
      <c r="G74" s="18"/>
      <c r="H74" s="6">
        <f t="shared" si="12"/>
        <v>132.65</v>
      </c>
      <c r="I74" s="19"/>
      <c r="J74" s="14">
        <f t="shared" si="13"/>
        <v>58.366</v>
      </c>
      <c r="K74" s="6">
        <f t="shared" si="14"/>
        <v>0</v>
      </c>
      <c r="L74" s="6">
        <f t="shared" si="15"/>
        <v>47080.35</v>
      </c>
      <c r="M74" s="20"/>
      <c r="N74" s="20"/>
    </row>
    <row r="75" spans="1:15" x14ac:dyDescent="0.25">
      <c r="A75" s="17">
        <v>43623</v>
      </c>
      <c r="B75" s="17">
        <v>43655</v>
      </c>
      <c r="C75" s="20" t="s">
        <v>63</v>
      </c>
      <c r="D75" s="21" t="s">
        <v>17</v>
      </c>
      <c r="E75" s="16" t="s">
        <v>64</v>
      </c>
      <c r="F75" s="18">
        <v>17.78</v>
      </c>
      <c r="G75" s="18">
        <v>7.82</v>
      </c>
      <c r="H75" s="6">
        <f t="shared" si="12"/>
        <v>25.6</v>
      </c>
      <c r="I75" s="19"/>
      <c r="J75" s="14">
        <f t="shared" si="13"/>
        <v>0</v>
      </c>
      <c r="K75" s="6">
        <f t="shared" si="14"/>
        <v>0</v>
      </c>
      <c r="L75" s="6">
        <f t="shared" si="15"/>
        <v>47054.75</v>
      </c>
      <c r="M75" s="20"/>
      <c r="N75" s="20"/>
    </row>
    <row r="76" spans="1:15" x14ac:dyDescent="0.25">
      <c r="A76" s="17">
        <v>43629</v>
      </c>
      <c r="B76" s="17">
        <v>43655</v>
      </c>
      <c r="C76" s="20" t="s">
        <v>63</v>
      </c>
      <c r="D76" s="21" t="s">
        <v>17</v>
      </c>
      <c r="E76" s="16" t="s">
        <v>65</v>
      </c>
      <c r="F76" s="18">
        <v>41.09</v>
      </c>
      <c r="G76" s="18">
        <v>18.079999999999998</v>
      </c>
      <c r="H76" s="6">
        <f t="shared" si="12"/>
        <v>59.17</v>
      </c>
      <c r="I76" s="19"/>
      <c r="J76" s="14">
        <f t="shared" si="13"/>
        <v>0</v>
      </c>
      <c r="K76" s="6">
        <f t="shared" si="14"/>
        <v>0</v>
      </c>
      <c r="L76" s="6">
        <f t="shared" si="15"/>
        <v>46995.58</v>
      </c>
      <c r="M76" s="20"/>
      <c r="N76" s="20"/>
      <c r="O76" s="6"/>
    </row>
    <row r="77" spans="1:15" x14ac:dyDescent="0.25">
      <c r="A77" s="17">
        <v>43634</v>
      </c>
      <c r="B77" s="17">
        <v>43655</v>
      </c>
      <c r="C77" s="20" t="s">
        <v>66</v>
      </c>
      <c r="D77" s="21" t="s">
        <v>17</v>
      </c>
      <c r="E77" s="16" t="s">
        <v>67</v>
      </c>
      <c r="F77" s="18">
        <v>25</v>
      </c>
      <c r="G77" s="18"/>
      <c r="H77" s="6">
        <f t="shared" si="12"/>
        <v>25</v>
      </c>
      <c r="I77" s="19"/>
      <c r="J77" s="14">
        <f t="shared" si="13"/>
        <v>11</v>
      </c>
      <c r="K77" s="6">
        <f t="shared" si="14"/>
        <v>0</v>
      </c>
      <c r="L77" s="6">
        <f t="shared" si="15"/>
        <v>46970.58</v>
      </c>
      <c r="M77" s="20"/>
      <c r="N77" s="20"/>
    </row>
    <row r="78" spans="1:15" x14ac:dyDescent="0.25">
      <c r="A78" s="17">
        <v>43634</v>
      </c>
      <c r="B78" s="17">
        <v>43655</v>
      </c>
      <c r="C78" s="20" t="s">
        <v>44</v>
      </c>
      <c r="D78" s="21" t="s">
        <v>17</v>
      </c>
      <c r="E78" s="16" t="s">
        <v>68</v>
      </c>
      <c r="F78" s="18">
        <v>21.25</v>
      </c>
      <c r="G78" s="18"/>
      <c r="H78" s="6">
        <f t="shared" si="12"/>
        <v>21.25</v>
      </c>
      <c r="I78" s="19"/>
      <c r="J78" s="14">
        <f t="shared" si="13"/>
        <v>9.35</v>
      </c>
      <c r="K78" s="6">
        <f t="shared" si="14"/>
        <v>0</v>
      </c>
      <c r="L78" s="6">
        <f t="shared" si="15"/>
        <v>46949.33</v>
      </c>
      <c r="M78" s="20"/>
      <c r="N78" s="20"/>
    </row>
    <row r="79" spans="1:15" x14ac:dyDescent="0.25">
      <c r="A79" s="17">
        <v>43634</v>
      </c>
      <c r="B79" s="17">
        <v>43655</v>
      </c>
      <c r="C79" s="20" t="s">
        <v>31</v>
      </c>
      <c r="D79" s="21" t="s">
        <v>18</v>
      </c>
      <c r="E79" s="16" t="s">
        <v>69</v>
      </c>
      <c r="F79" s="18">
        <v>541.78</v>
      </c>
      <c r="G79" s="18"/>
      <c r="H79" s="6">
        <f t="shared" si="12"/>
        <v>541.78</v>
      </c>
      <c r="I79" s="19"/>
      <c r="J79" s="14">
        <f t="shared" si="13"/>
        <v>0</v>
      </c>
      <c r="K79" s="6">
        <f t="shared" si="14"/>
        <v>0</v>
      </c>
      <c r="L79" s="6">
        <f t="shared" si="15"/>
        <v>46407.55</v>
      </c>
      <c r="M79" s="20"/>
      <c r="N79" s="20"/>
    </row>
    <row r="80" spans="1:15" x14ac:dyDescent="0.25">
      <c r="A80" s="17">
        <v>43636</v>
      </c>
      <c r="B80" s="17">
        <v>43656</v>
      </c>
      <c r="C80" s="20" t="s">
        <v>33</v>
      </c>
      <c r="D80" s="21" t="s">
        <v>18</v>
      </c>
      <c r="E80" s="16" t="s">
        <v>84</v>
      </c>
      <c r="F80" s="18">
        <v>1280.49</v>
      </c>
      <c r="G80" s="18"/>
      <c r="H80" s="6">
        <f t="shared" si="12"/>
        <v>1280.49</v>
      </c>
      <c r="I80" s="19"/>
      <c r="J80" s="14">
        <f t="shared" si="13"/>
        <v>0</v>
      </c>
      <c r="K80" s="6">
        <f t="shared" si="14"/>
        <v>0</v>
      </c>
      <c r="L80" s="6">
        <f t="shared" si="15"/>
        <v>45127.060000000005</v>
      </c>
      <c r="M80" s="20"/>
      <c r="N80" s="20"/>
      <c r="O80" s="6"/>
    </row>
    <row r="81" spans="1:15" x14ac:dyDescent="0.25">
      <c r="A81" s="17">
        <v>43636</v>
      </c>
      <c r="B81" s="17">
        <v>43656</v>
      </c>
      <c r="C81" s="20" t="s">
        <v>33</v>
      </c>
      <c r="D81" s="21" t="s">
        <v>18</v>
      </c>
      <c r="E81" s="16" t="s">
        <v>81</v>
      </c>
      <c r="F81" s="18">
        <v>256.24</v>
      </c>
      <c r="G81" s="18"/>
      <c r="H81" s="6">
        <f t="shared" si="12"/>
        <v>256.24</v>
      </c>
      <c r="I81" s="19"/>
      <c r="J81" s="14">
        <f t="shared" si="13"/>
        <v>0</v>
      </c>
      <c r="K81" s="6">
        <f t="shared" si="14"/>
        <v>0</v>
      </c>
      <c r="L81" s="6">
        <f t="shared" si="15"/>
        <v>44870.820000000007</v>
      </c>
      <c r="M81" s="20"/>
      <c r="N81" s="20"/>
    </row>
    <row r="82" spans="1:15" x14ac:dyDescent="0.25">
      <c r="A82" s="17">
        <v>43636</v>
      </c>
      <c r="B82" s="17">
        <v>43656</v>
      </c>
      <c r="C82" s="20" t="s">
        <v>33</v>
      </c>
      <c r="D82" s="21" t="s">
        <v>18</v>
      </c>
      <c r="E82" s="16" t="s">
        <v>81</v>
      </c>
      <c r="F82" s="18">
        <v>37</v>
      </c>
      <c r="G82" s="18"/>
      <c r="H82" s="6">
        <f t="shared" si="12"/>
        <v>37</v>
      </c>
      <c r="I82" s="19"/>
      <c r="J82" s="14">
        <f t="shared" si="13"/>
        <v>0</v>
      </c>
      <c r="K82" s="6">
        <f t="shared" si="14"/>
        <v>0</v>
      </c>
      <c r="L82" s="6">
        <f t="shared" si="15"/>
        <v>44833.820000000007</v>
      </c>
      <c r="M82" s="20"/>
      <c r="N82" s="20"/>
    </row>
    <row r="83" spans="1:15" x14ac:dyDescent="0.25">
      <c r="A83" s="17">
        <v>43658</v>
      </c>
      <c r="B83" s="17">
        <v>43658</v>
      </c>
      <c r="C83" s="20" t="s">
        <v>19</v>
      </c>
      <c r="D83" s="21" t="s">
        <v>18</v>
      </c>
      <c r="E83" s="16" t="s">
        <v>58</v>
      </c>
      <c r="F83" s="18"/>
      <c r="G83" s="18">
        <v>-175.23</v>
      </c>
      <c r="H83" s="6">
        <f t="shared" si="12"/>
        <v>-175.23</v>
      </c>
      <c r="I83" s="19"/>
      <c r="J83" s="14">
        <f t="shared" si="13"/>
        <v>0</v>
      </c>
      <c r="K83" s="6">
        <f t="shared" si="14"/>
        <v>0</v>
      </c>
      <c r="L83" s="6">
        <f t="shared" si="15"/>
        <v>45009.05000000001</v>
      </c>
      <c r="M83" s="20"/>
      <c r="N83" s="20"/>
    </row>
    <row r="84" spans="1:15" x14ac:dyDescent="0.25">
      <c r="A84" s="17">
        <v>43658</v>
      </c>
      <c r="B84" s="17">
        <v>43658</v>
      </c>
      <c r="C84" s="20" t="s">
        <v>33</v>
      </c>
      <c r="D84" s="21" t="s">
        <v>18</v>
      </c>
      <c r="E84" s="16" t="s">
        <v>82</v>
      </c>
      <c r="F84" s="18">
        <f>45+436.61</f>
        <v>481.61</v>
      </c>
      <c r="G84" s="18"/>
      <c r="H84" s="6">
        <f t="shared" si="12"/>
        <v>481.61</v>
      </c>
      <c r="I84" s="19"/>
      <c r="J84" s="14">
        <f t="shared" si="13"/>
        <v>0</v>
      </c>
      <c r="K84" s="6">
        <f t="shared" si="14"/>
        <v>0</v>
      </c>
      <c r="L84" s="6">
        <f t="shared" si="15"/>
        <v>44527.44000000001</v>
      </c>
      <c r="M84" s="20"/>
      <c r="N84" s="20"/>
    </row>
    <row r="85" spans="1:15" x14ac:dyDescent="0.25">
      <c r="A85" s="17">
        <v>43636</v>
      </c>
      <c r="B85" s="17">
        <v>43668</v>
      </c>
      <c r="C85" s="20" t="s">
        <v>33</v>
      </c>
      <c r="D85" s="21" t="s">
        <v>18</v>
      </c>
      <c r="E85" s="16" t="s">
        <v>84</v>
      </c>
      <c r="F85" s="18">
        <v>283.77999999999997</v>
      </c>
      <c r="G85" s="18"/>
      <c r="H85" s="6">
        <f t="shared" si="12"/>
        <v>283.77999999999997</v>
      </c>
      <c r="I85" s="19"/>
      <c r="J85" s="14">
        <f t="shared" si="13"/>
        <v>0</v>
      </c>
      <c r="K85" s="6">
        <f t="shared" si="14"/>
        <v>0</v>
      </c>
      <c r="L85" s="6">
        <f t="shared" si="15"/>
        <v>44243.660000000011</v>
      </c>
      <c r="M85" s="20"/>
      <c r="N85" s="20"/>
    </row>
    <row r="86" spans="1:15" x14ac:dyDescent="0.25">
      <c r="A86" s="17">
        <v>43636</v>
      </c>
      <c r="B86" s="17">
        <v>43676</v>
      </c>
      <c r="C86" s="20" t="s">
        <v>63</v>
      </c>
      <c r="D86" s="21" t="s">
        <v>17</v>
      </c>
      <c r="E86" s="16" t="s">
        <v>70</v>
      </c>
      <c r="F86" s="18">
        <v>41.62</v>
      </c>
      <c r="G86" s="18">
        <v>18.309999999999999</v>
      </c>
      <c r="H86" s="6">
        <f t="shared" si="12"/>
        <v>59.929999999999993</v>
      </c>
      <c r="I86" s="19"/>
      <c r="J86" s="14">
        <f t="shared" si="13"/>
        <v>0</v>
      </c>
      <c r="K86" s="6">
        <f t="shared" si="14"/>
        <v>0</v>
      </c>
      <c r="L86" s="6">
        <f t="shared" si="15"/>
        <v>44183.73000000001</v>
      </c>
      <c r="M86" s="20"/>
      <c r="N86" s="20"/>
    </row>
    <row r="87" spans="1:15" x14ac:dyDescent="0.25">
      <c r="A87" s="17">
        <v>43670</v>
      </c>
      <c r="B87" s="17">
        <v>43679</v>
      </c>
      <c r="C87" s="20" t="s">
        <v>33</v>
      </c>
      <c r="D87" s="21" t="s">
        <v>18</v>
      </c>
      <c r="E87" s="16" t="s">
        <v>82</v>
      </c>
      <c r="F87" s="18">
        <v>256.54000000000002</v>
      </c>
      <c r="G87" s="18"/>
      <c r="H87" s="6">
        <f t="shared" si="12"/>
        <v>256.54000000000002</v>
      </c>
      <c r="I87" s="19"/>
      <c r="J87" s="14">
        <f t="shared" si="13"/>
        <v>0</v>
      </c>
      <c r="K87" s="6">
        <f t="shared" si="14"/>
        <v>0</v>
      </c>
      <c r="L87" s="6">
        <f t="shared" si="15"/>
        <v>43927.19000000001</v>
      </c>
      <c r="M87" s="20"/>
      <c r="N87" s="20"/>
    </row>
    <row r="88" spans="1:15" x14ac:dyDescent="0.25">
      <c r="A88" s="17">
        <v>43670</v>
      </c>
      <c r="B88" s="17">
        <v>43679</v>
      </c>
      <c r="C88" s="20" t="s">
        <v>33</v>
      </c>
      <c r="D88" s="21" t="s">
        <v>18</v>
      </c>
      <c r="E88" s="16" t="s">
        <v>82</v>
      </c>
      <c r="F88" s="18">
        <v>1228.8800000000001</v>
      </c>
      <c r="G88" s="18"/>
      <c r="H88" s="6">
        <f t="shared" si="12"/>
        <v>1228.8800000000001</v>
      </c>
      <c r="I88" s="19"/>
      <c r="J88" s="14">
        <f t="shared" si="13"/>
        <v>0</v>
      </c>
      <c r="K88" s="6">
        <f t="shared" si="14"/>
        <v>0</v>
      </c>
      <c r="L88" s="6">
        <f t="shared" si="15"/>
        <v>42698.310000000012</v>
      </c>
      <c r="M88" s="20"/>
      <c r="N88" s="20"/>
    </row>
    <row r="89" spans="1:15" x14ac:dyDescent="0.25">
      <c r="A89" s="17">
        <v>43634</v>
      </c>
      <c r="B89" s="17">
        <v>43672</v>
      </c>
      <c r="C89" s="20" t="s">
        <v>72</v>
      </c>
      <c r="D89" s="21" t="s">
        <v>17</v>
      </c>
      <c r="E89" s="16" t="s">
        <v>73</v>
      </c>
      <c r="F89" s="18">
        <v>21.12</v>
      </c>
      <c r="G89" s="18">
        <v>9.2899999999999991</v>
      </c>
      <c r="H89" s="6">
        <f t="shared" si="12"/>
        <v>30.41</v>
      </c>
      <c r="I89" s="19"/>
      <c r="J89" s="14">
        <f t="shared" si="13"/>
        <v>0</v>
      </c>
      <c r="K89" s="6">
        <f t="shared" si="14"/>
        <v>0</v>
      </c>
      <c r="L89" s="6">
        <f t="shared" si="15"/>
        <v>42667.900000000009</v>
      </c>
      <c r="M89" s="20"/>
      <c r="N89" s="20"/>
    </row>
    <row r="90" spans="1:15" x14ac:dyDescent="0.25">
      <c r="A90" s="17">
        <v>43677</v>
      </c>
      <c r="B90" s="17">
        <v>43684</v>
      </c>
      <c r="C90" s="20" t="s">
        <v>27</v>
      </c>
      <c r="D90" s="21" t="s">
        <v>17</v>
      </c>
      <c r="E90" s="16" t="s">
        <v>83</v>
      </c>
      <c r="F90" s="18">
        <v>330.59</v>
      </c>
      <c r="G90" s="18"/>
      <c r="H90" s="6">
        <f t="shared" si="12"/>
        <v>330.59</v>
      </c>
      <c r="I90" s="19"/>
      <c r="J90" s="14">
        <f t="shared" si="13"/>
        <v>145.45959999999999</v>
      </c>
      <c r="K90" s="6">
        <f t="shared" si="14"/>
        <v>0</v>
      </c>
      <c r="L90" s="6">
        <f t="shared" si="15"/>
        <v>42337.310000000012</v>
      </c>
      <c r="M90" s="20"/>
      <c r="N90" s="20"/>
    </row>
    <row r="91" spans="1:15" x14ac:dyDescent="0.25">
      <c r="A91" s="17">
        <v>43677</v>
      </c>
      <c r="B91" s="17">
        <v>43684</v>
      </c>
      <c r="C91" s="20" t="s">
        <v>27</v>
      </c>
      <c r="D91" s="21" t="s">
        <v>17</v>
      </c>
      <c r="E91" s="16" t="s">
        <v>83</v>
      </c>
      <c r="F91" s="18">
        <v>886.61</v>
      </c>
      <c r="G91" s="18"/>
      <c r="H91" s="6">
        <f t="shared" si="12"/>
        <v>886.61</v>
      </c>
      <c r="I91" s="19"/>
      <c r="J91" s="14">
        <f t="shared" si="13"/>
        <v>390.10840000000002</v>
      </c>
      <c r="K91" s="6">
        <f t="shared" si="14"/>
        <v>0</v>
      </c>
      <c r="L91" s="6">
        <f t="shared" si="15"/>
        <v>41450.700000000012</v>
      </c>
      <c r="M91" s="20"/>
      <c r="N91" s="20"/>
    </row>
    <row r="92" spans="1:15" x14ac:dyDescent="0.25">
      <c r="A92" s="17">
        <v>43677</v>
      </c>
      <c r="B92" s="17">
        <v>43684</v>
      </c>
      <c r="C92" s="20" t="s">
        <v>27</v>
      </c>
      <c r="D92" s="21" t="s">
        <v>17</v>
      </c>
      <c r="E92" s="16" t="s">
        <v>83</v>
      </c>
      <c r="F92" s="18">
        <v>40.299999999999997</v>
      </c>
      <c r="G92" s="18"/>
      <c r="H92" s="6">
        <f t="shared" si="12"/>
        <v>40.299999999999997</v>
      </c>
      <c r="I92" s="19"/>
      <c r="J92" s="14">
        <f t="shared" si="13"/>
        <v>17.731999999999999</v>
      </c>
      <c r="K92" s="6">
        <f t="shared" si="14"/>
        <v>0</v>
      </c>
      <c r="L92" s="6">
        <f t="shared" si="15"/>
        <v>41410.400000000009</v>
      </c>
      <c r="M92" s="20"/>
      <c r="N92" s="20"/>
    </row>
    <row r="93" spans="1:15" x14ac:dyDescent="0.25">
      <c r="A93" s="17">
        <v>43677</v>
      </c>
      <c r="B93" s="17">
        <v>43684</v>
      </c>
      <c r="C93" s="20" t="s">
        <v>28</v>
      </c>
      <c r="D93" s="21" t="s">
        <v>17</v>
      </c>
      <c r="E93" s="16" t="s">
        <v>71</v>
      </c>
      <c r="F93" s="18">
        <v>589.70000000000005</v>
      </c>
      <c r="G93" s="18"/>
      <c r="H93" s="6">
        <f t="shared" si="12"/>
        <v>589.70000000000005</v>
      </c>
      <c r="I93" s="19"/>
      <c r="J93" s="14">
        <f t="shared" si="13"/>
        <v>259.46800000000002</v>
      </c>
      <c r="K93" s="6">
        <f t="shared" si="14"/>
        <v>0</v>
      </c>
      <c r="L93" s="6">
        <f t="shared" si="15"/>
        <v>40820.700000000012</v>
      </c>
      <c r="M93" s="20"/>
      <c r="N93" s="20"/>
    </row>
    <row r="94" spans="1:15" x14ac:dyDescent="0.25">
      <c r="A94" s="17">
        <v>43670</v>
      </c>
      <c r="B94" s="17">
        <v>43685</v>
      </c>
      <c r="C94" s="20" t="s">
        <v>33</v>
      </c>
      <c r="D94" s="21" t="s">
        <v>18</v>
      </c>
      <c r="E94" s="16" t="s">
        <v>82</v>
      </c>
      <c r="F94" s="18">
        <v>203.29</v>
      </c>
      <c r="G94" s="18"/>
      <c r="H94" s="6">
        <f t="shared" si="12"/>
        <v>203.29</v>
      </c>
      <c r="I94" s="19"/>
      <c r="J94" s="14">
        <f t="shared" si="13"/>
        <v>0</v>
      </c>
      <c r="K94" s="6">
        <f t="shared" si="14"/>
        <v>0</v>
      </c>
      <c r="L94" s="6">
        <f t="shared" si="15"/>
        <v>40617.410000000011</v>
      </c>
      <c r="M94" s="20"/>
      <c r="N94" s="20"/>
      <c r="O94" s="6"/>
    </row>
    <row r="95" spans="1:15" x14ac:dyDescent="0.25">
      <c r="A95" s="17">
        <v>43670</v>
      </c>
      <c r="B95" s="17">
        <v>43685</v>
      </c>
      <c r="C95" s="20" t="s">
        <v>33</v>
      </c>
      <c r="D95" s="21" t="s">
        <v>18</v>
      </c>
      <c r="E95" s="16" t="s">
        <v>82</v>
      </c>
      <c r="F95" s="18">
        <v>134</v>
      </c>
      <c r="G95" s="18"/>
      <c r="H95" s="6">
        <f t="shared" ref="H95:H104" si="16">F95+G95</f>
        <v>134</v>
      </c>
      <c r="I95" s="19"/>
      <c r="J95" s="14">
        <f t="shared" ref="J95:J104" si="17">IF(G95=0, IF(D95="Y", (F95*$G$5) + (I95*$G$5), 0), 0)</f>
        <v>0</v>
      </c>
      <c r="K95" s="6">
        <f t="shared" ref="K95:K104" si="18">IF(H95&gt;0, 0, I95+J95)</f>
        <v>0</v>
      </c>
      <c r="L95" s="6">
        <f t="shared" ref="L95:L104" si="19">L94-H95-K95</f>
        <v>40483.410000000011</v>
      </c>
      <c r="M95" s="20"/>
      <c r="N95" s="20"/>
    </row>
    <row r="96" spans="1:15" x14ac:dyDescent="0.25">
      <c r="A96" s="17">
        <v>43670</v>
      </c>
      <c r="B96" s="17">
        <v>43685</v>
      </c>
      <c r="C96" s="20" t="s">
        <v>33</v>
      </c>
      <c r="D96" s="21" t="s">
        <v>18</v>
      </c>
      <c r="E96" s="16" t="s">
        <v>82</v>
      </c>
      <c r="F96" s="18">
        <f>1070.87-232.75</f>
        <v>838.11999999999989</v>
      </c>
      <c r="G96" s="18"/>
      <c r="H96" s="6">
        <f t="shared" si="16"/>
        <v>838.11999999999989</v>
      </c>
      <c r="I96" s="19"/>
      <c r="J96" s="14">
        <f t="shared" si="17"/>
        <v>0</v>
      </c>
      <c r="K96" s="6">
        <f t="shared" si="18"/>
        <v>0</v>
      </c>
      <c r="L96" s="6">
        <f t="shared" si="19"/>
        <v>39645.290000000008</v>
      </c>
      <c r="M96" s="20"/>
      <c r="N96" s="20"/>
    </row>
    <row r="97" spans="1:16" x14ac:dyDescent="0.25">
      <c r="A97" s="17">
        <v>43670</v>
      </c>
      <c r="B97" s="17">
        <v>43685</v>
      </c>
      <c r="C97" s="20" t="s">
        <v>33</v>
      </c>
      <c r="D97" s="21" t="s">
        <v>18</v>
      </c>
      <c r="E97" s="16" t="s">
        <v>82</v>
      </c>
      <c r="F97" s="18">
        <f>768.24-139.65</f>
        <v>628.59</v>
      </c>
      <c r="G97" s="18"/>
      <c r="H97" s="6">
        <f t="shared" si="16"/>
        <v>628.59</v>
      </c>
      <c r="I97" s="19"/>
      <c r="J97" s="14">
        <f t="shared" si="17"/>
        <v>0</v>
      </c>
      <c r="K97" s="6">
        <f t="shared" si="18"/>
        <v>0</v>
      </c>
      <c r="L97" s="6">
        <f t="shared" si="19"/>
        <v>39016.700000000012</v>
      </c>
      <c r="M97" s="20"/>
      <c r="N97" s="20"/>
    </row>
    <row r="98" spans="1:16" x14ac:dyDescent="0.25">
      <c r="A98" s="17">
        <v>43670</v>
      </c>
      <c r="B98" s="17">
        <v>43685</v>
      </c>
      <c r="C98" s="20" t="s">
        <v>33</v>
      </c>
      <c r="D98" s="21" t="s">
        <v>18</v>
      </c>
      <c r="E98" s="16" t="s">
        <v>82</v>
      </c>
      <c r="F98" s="18">
        <f>768.24-139.65</f>
        <v>628.59</v>
      </c>
      <c r="G98" s="18"/>
      <c r="H98" s="6">
        <f t="shared" si="16"/>
        <v>628.59</v>
      </c>
      <c r="I98" s="19"/>
      <c r="J98" s="14">
        <f t="shared" si="17"/>
        <v>0</v>
      </c>
      <c r="K98" s="6">
        <f t="shared" si="18"/>
        <v>0</v>
      </c>
      <c r="L98" s="6">
        <f t="shared" si="19"/>
        <v>38388.110000000015</v>
      </c>
      <c r="M98" s="20"/>
      <c r="N98" s="20"/>
    </row>
    <row r="99" spans="1:16" x14ac:dyDescent="0.25">
      <c r="A99" s="17">
        <v>43670</v>
      </c>
      <c r="B99" s="17">
        <v>43685</v>
      </c>
      <c r="C99" s="20" t="s">
        <v>33</v>
      </c>
      <c r="D99" s="21" t="s">
        <v>18</v>
      </c>
      <c r="E99" s="16" t="s">
        <v>82</v>
      </c>
      <c r="F99" s="18">
        <f>768.24-139.65</f>
        <v>628.59</v>
      </c>
      <c r="G99" s="18"/>
      <c r="H99" s="6">
        <f t="shared" si="16"/>
        <v>628.59</v>
      </c>
      <c r="I99" s="19"/>
      <c r="J99" s="14">
        <f t="shared" si="17"/>
        <v>0</v>
      </c>
      <c r="K99" s="6">
        <f t="shared" si="18"/>
        <v>0</v>
      </c>
      <c r="L99" s="6">
        <f t="shared" si="19"/>
        <v>37759.520000000019</v>
      </c>
      <c r="M99" s="20"/>
      <c r="N99" s="20"/>
    </row>
    <row r="100" spans="1:16" x14ac:dyDescent="0.25">
      <c r="A100" s="17">
        <v>43670</v>
      </c>
      <c r="B100" s="17">
        <v>43685</v>
      </c>
      <c r="C100" s="20" t="s">
        <v>33</v>
      </c>
      <c r="D100" s="21" t="s">
        <v>18</v>
      </c>
      <c r="E100" s="16" t="s">
        <v>82</v>
      </c>
      <c r="F100" s="18">
        <v>1070.8699999999999</v>
      </c>
      <c r="G100" s="18"/>
      <c r="H100" s="6">
        <f t="shared" si="16"/>
        <v>1070.8699999999999</v>
      </c>
      <c r="I100" s="19"/>
      <c r="J100" s="14">
        <f t="shared" si="17"/>
        <v>0</v>
      </c>
      <c r="K100" s="6">
        <f t="shared" si="18"/>
        <v>0</v>
      </c>
      <c r="L100" s="6">
        <f t="shared" si="19"/>
        <v>36688.650000000016</v>
      </c>
      <c r="M100" s="20"/>
      <c r="N100" s="20"/>
    </row>
    <row r="101" spans="1:16" x14ac:dyDescent="0.25">
      <c r="A101" s="17">
        <v>43686</v>
      </c>
      <c r="B101" s="17">
        <v>41860</v>
      </c>
      <c r="C101" s="20" t="s">
        <v>19</v>
      </c>
      <c r="D101" s="21" t="s">
        <v>18</v>
      </c>
      <c r="E101" s="16" t="s">
        <v>58</v>
      </c>
      <c r="F101" s="18"/>
      <c r="G101" s="18">
        <v>1257.08</v>
      </c>
      <c r="H101" s="6">
        <f t="shared" si="16"/>
        <v>1257.08</v>
      </c>
      <c r="I101" s="19"/>
      <c r="J101" s="14">
        <f t="shared" si="17"/>
        <v>0</v>
      </c>
      <c r="K101" s="6">
        <f t="shared" si="18"/>
        <v>0</v>
      </c>
      <c r="L101" s="6">
        <f t="shared" si="19"/>
        <v>35431.570000000014</v>
      </c>
      <c r="M101" s="20"/>
      <c r="N101" s="20"/>
    </row>
    <row r="102" spans="1:16" x14ac:dyDescent="0.25">
      <c r="A102" s="17">
        <v>43689</v>
      </c>
      <c r="B102" s="17">
        <v>41863</v>
      </c>
      <c r="C102" s="20" t="s">
        <v>19</v>
      </c>
      <c r="D102" s="21" t="s">
        <v>18</v>
      </c>
      <c r="E102" s="16" t="s">
        <v>58</v>
      </c>
      <c r="F102" s="18"/>
      <c r="G102" s="18">
        <v>78.72</v>
      </c>
      <c r="H102" s="6">
        <f t="shared" si="16"/>
        <v>78.72</v>
      </c>
      <c r="I102" s="19"/>
      <c r="J102" s="14">
        <f t="shared" si="17"/>
        <v>0</v>
      </c>
      <c r="K102" s="6">
        <f t="shared" si="18"/>
        <v>0</v>
      </c>
      <c r="L102" s="6">
        <f t="shared" si="19"/>
        <v>35352.850000000013</v>
      </c>
      <c r="M102" s="20"/>
      <c r="N102" s="20"/>
    </row>
    <row r="103" spans="1:16" x14ac:dyDescent="0.25">
      <c r="A103" s="17">
        <v>43691</v>
      </c>
      <c r="B103" s="17">
        <v>41865</v>
      </c>
      <c r="C103" s="20" t="s">
        <v>19</v>
      </c>
      <c r="D103" s="21" t="s">
        <v>18</v>
      </c>
      <c r="E103" s="16" t="s">
        <v>58</v>
      </c>
      <c r="F103" s="18"/>
      <c r="G103" s="18">
        <v>72.66</v>
      </c>
      <c r="H103" s="6">
        <f t="shared" si="16"/>
        <v>72.66</v>
      </c>
      <c r="I103" s="19"/>
      <c r="J103" s="14">
        <f t="shared" si="17"/>
        <v>0</v>
      </c>
      <c r="K103" s="6">
        <f t="shared" si="18"/>
        <v>0</v>
      </c>
      <c r="L103" s="6">
        <f t="shared" si="19"/>
        <v>35280.19000000001</v>
      </c>
      <c r="M103" s="20"/>
      <c r="N103" s="20"/>
    </row>
    <row r="104" spans="1:16" x14ac:dyDescent="0.25">
      <c r="A104" s="17">
        <v>43670</v>
      </c>
      <c r="B104" s="17">
        <v>43696</v>
      </c>
      <c r="C104" s="20" t="s">
        <v>33</v>
      </c>
      <c r="D104" s="21" t="s">
        <v>18</v>
      </c>
      <c r="E104" s="16" t="s">
        <v>82</v>
      </c>
      <c r="F104" s="18">
        <v>1091.67</v>
      </c>
      <c r="G104" s="18"/>
      <c r="H104" s="6">
        <f t="shared" si="16"/>
        <v>1091.67</v>
      </c>
      <c r="I104" s="19"/>
      <c r="J104" s="14">
        <f t="shared" si="17"/>
        <v>0</v>
      </c>
      <c r="K104" s="6">
        <f t="shared" si="18"/>
        <v>0</v>
      </c>
      <c r="L104" s="6">
        <f t="shared" si="19"/>
        <v>34188.520000000011</v>
      </c>
      <c r="M104" s="20"/>
      <c r="N104" s="20"/>
    </row>
    <row r="105" spans="1:16" x14ac:dyDescent="0.25">
      <c r="A105" s="17">
        <v>43670</v>
      </c>
      <c r="B105" s="17">
        <v>43696</v>
      </c>
      <c r="C105" s="20" t="s">
        <v>33</v>
      </c>
      <c r="D105" s="21" t="s">
        <v>18</v>
      </c>
      <c r="E105" s="16" t="s">
        <v>82</v>
      </c>
      <c r="F105" s="18">
        <v>986.18</v>
      </c>
      <c r="G105" s="18"/>
      <c r="H105" s="6">
        <f t="shared" ref="H105:H110" si="20">F105+G105</f>
        <v>986.18</v>
      </c>
      <c r="I105" s="19"/>
      <c r="J105" s="14">
        <f t="shared" ref="J105:J110" si="21">IF(G105=0, IF(D105="Y", (F105*$G$5) + (I105*$G$5), 0), 0)</f>
        <v>0</v>
      </c>
      <c r="K105" s="6">
        <f t="shared" ref="K105:K110" si="22">IF(H105&gt;0, 0, I105+J105)</f>
        <v>0</v>
      </c>
      <c r="L105" s="6">
        <f t="shared" ref="L105:L110" si="23">L104-H105-K105</f>
        <v>33202.340000000011</v>
      </c>
      <c r="M105" s="20"/>
      <c r="N105" s="20"/>
      <c r="P105" s="6"/>
    </row>
    <row r="106" spans="1:16" x14ac:dyDescent="0.25">
      <c r="A106" s="17">
        <v>43708</v>
      </c>
      <c r="B106" s="17">
        <v>43717</v>
      </c>
      <c r="C106" s="20" t="s">
        <v>27</v>
      </c>
      <c r="D106" s="21" t="s">
        <v>17</v>
      </c>
      <c r="E106" s="16" t="s">
        <v>74</v>
      </c>
      <c r="F106" s="18">
        <v>1010.45</v>
      </c>
      <c r="G106" s="18"/>
      <c r="H106" s="6">
        <f t="shared" si="20"/>
        <v>1010.45</v>
      </c>
      <c r="I106" s="19"/>
      <c r="J106" s="14">
        <f t="shared" si="21"/>
        <v>444.59800000000001</v>
      </c>
      <c r="K106" s="6">
        <f t="shared" si="22"/>
        <v>0</v>
      </c>
      <c r="L106" s="6">
        <f t="shared" si="23"/>
        <v>32191.89000000001</v>
      </c>
      <c r="M106" s="20"/>
      <c r="N106" s="20"/>
    </row>
    <row r="107" spans="1:16" x14ac:dyDescent="0.25">
      <c r="A107" s="17">
        <v>43708</v>
      </c>
      <c r="B107" s="17">
        <v>43717</v>
      </c>
      <c r="C107" s="20" t="s">
        <v>27</v>
      </c>
      <c r="D107" s="21" t="s">
        <v>17</v>
      </c>
      <c r="E107" s="16" t="s">
        <v>74</v>
      </c>
      <c r="F107" s="18">
        <v>78.94</v>
      </c>
      <c r="G107" s="18"/>
      <c r="H107" s="6">
        <f t="shared" si="20"/>
        <v>78.94</v>
      </c>
      <c r="I107" s="19"/>
      <c r="J107" s="14">
        <f t="shared" si="21"/>
        <v>34.733600000000003</v>
      </c>
      <c r="K107" s="6">
        <f t="shared" si="22"/>
        <v>0</v>
      </c>
      <c r="L107" s="6">
        <f t="shared" si="23"/>
        <v>32112.950000000012</v>
      </c>
      <c r="M107" s="20"/>
      <c r="N107" s="20"/>
    </row>
    <row r="108" spans="1:16" x14ac:dyDescent="0.25">
      <c r="A108" s="17">
        <v>43708</v>
      </c>
      <c r="B108" s="17">
        <v>43717</v>
      </c>
      <c r="C108" s="20" t="s">
        <v>27</v>
      </c>
      <c r="D108" s="21" t="s">
        <v>17</v>
      </c>
      <c r="E108" s="16" t="s">
        <v>74</v>
      </c>
      <c r="F108" s="18">
        <v>88.29</v>
      </c>
      <c r="G108" s="18"/>
      <c r="H108" s="6">
        <f t="shared" si="20"/>
        <v>88.29</v>
      </c>
      <c r="I108" s="19"/>
      <c r="J108" s="14">
        <f t="shared" si="21"/>
        <v>38.8476</v>
      </c>
      <c r="K108" s="6">
        <f t="shared" si="22"/>
        <v>0</v>
      </c>
      <c r="L108" s="6">
        <f t="shared" si="23"/>
        <v>32024.660000000011</v>
      </c>
      <c r="M108" s="20"/>
      <c r="N108" s="20"/>
    </row>
    <row r="109" spans="1:16" x14ac:dyDescent="0.25">
      <c r="A109" s="17">
        <v>43708</v>
      </c>
      <c r="B109" s="17">
        <v>43719</v>
      </c>
      <c r="C109" s="20" t="s">
        <v>28</v>
      </c>
      <c r="D109" s="21" t="s">
        <v>17</v>
      </c>
      <c r="E109" s="16" t="s">
        <v>75</v>
      </c>
      <c r="F109" s="18"/>
      <c r="G109" s="18"/>
      <c r="H109" s="6">
        <f t="shared" si="20"/>
        <v>0</v>
      </c>
      <c r="I109" s="19">
        <v>675.42</v>
      </c>
      <c r="J109" s="14">
        <f t="shared" si="21"/>
        <v>297.1848</v>
      </c>
      <c r="K109" s="6">
        <f t="shared" si="22"/>
        <v>972.60479999999995</v>
      </c>
      <c r="L109" s="6">
        <f t="shared" si="23"/>
        <v>31052.05520000001</v>
      </c>
      <c r="M109" s="20"/>
      <c r="N109" s="20"/>
    </row>
    <row r="110" spans="1:16" x14ac:dyDescent="0.25">
      <c r="A110" s="17">
        <v>43719</v>
      </c>
      <c r="B110" s="17">
        <v>43719</v>
      </c>
      <c r="C110" s="20" t="s">
        <v>19</v>
      </c>
      <c r="D110" s="21" t="s">
        <v>18</v>
      </c>
      <c r="E110" s="16" t="s">
        <v>58</v>
      </c>
      <c r="F110" s="18"/>
      <c r="G110" s="18">
        <v>808.6</v>
      </c>
      <c r="H110" s="6">
        <f t="shared" si="20"/>
        <v>808.6</v>
      </c>
      <c r="I110" s="19"/>
      <c r="J110" s="14">
        <f t="shared" si="21"/>
        <v>0</v>
      </c>
      <c r="K110" s="6">
        <f t="shared" si="22"/>
        <v>0</v>
      </c>
      <c r="L110" s="6">
        <f t="shared" si="23"/>
        <v>30243.455200000011</v>
      </c>
      <c r="M110" s="20"/>
      <c r="N110" s="20"/>
    </row>
    <row r="111" spans="1:16" x14ac:dyDescent="0.25">
      <c r="A111" s="17">
        <v>43634</v>
      </c>
      <c r="B111" s="17">
        <v>43727</v>
      </c>
      <c r="C111" s="20" t="s">
        <v>31</v>
      </c>
      <c r="D111" s="21" t="s">
        <v>18</v>
      </c>
      <c r="E111" s="16" t="s">
        <v>81</v>
      </c>
      <c r="F111" s="18">
        <v>364.05</v>
      </c>
      <c r="G111" s="18"/>
      <c r="H111" s="6">
        <f t="shared" ref="H111:H120" si="24">F111+G111</f>
        <v>364.05</v>
      </c>
      <c r="I111" s="19"/>
      <c r="J111" s="14">
        <f t="shared" ref="J111:J120" si="25">IF(G111=0, IF(D111="Y", (F111*$G$5) + (I111*$G$5), 0), 0)</f>
        <v>0</v>
      </c>
      <c r="K111" s="6">
        <f t="shared" ref="K111:K120" si="26">IF(H111&gt;0, 0, I111+J111)</f>
        <v>0</v>
      </c>
      <c r="L111" s="6">
        <f t="shared" ref="L111:L120" si="27">L110-H111-K111</f>
        <v>29879.405200000012</v>
      </c>
      <c r="M111" s="20"/>
      <c r="N111" s="20"/>
    </row>
    <row r="112" spans="1:16" x14ac:dyDescent="0.25">
      <c r="A112" s="17">
        <v>43742</v>
      </c>
      <c r="B112" s="17">
        <v>43742</v>
      </c>
      <c r="C112" s="20" t="s">
        <v>51</v>
      </c>
      <c r="D112" s="21" t="s">
        <v>17</v>
      </c>
      <c r="E112" s="16" t="s">
        <v>39</v>
      </c>
      <c r="F112" s="18">
        <v>-24.89</v>
      </c>
      <c r="G112" s="18"/>
      <c r="H112" s="6">
        <f t="shared" si="24"/>
        <v>-24.89</v>
      </c>
      <c r="I112" s="19"/>
      <c r="J112" s="14">
        <f t="shared" si="25"/>
        <v>-10.951600000000001</v>
      </c>
      <c r="K112" s="18">
        <v>0</v>
      </c>
      <c r="L112" s="6">
        <f t="shared" si="27"/>
        <v>29904.295200000011</v>
      </c>
      <c r="M112" s="20"/>
      <c r="N112" s="20"/>
    </row>
    <row r="113" spans="1:16" x14ac:dyDescent="0.25">
      <c r="A113" s="17">
        <v>43742</v>
      </c>
      <c r="B113" s="17">
        <v>43742</v>
      </c>
      <c r="C113" s="20" t="s">
        <v>36</v>
      </c>
      <c r="D113" s="21" t="s">
        <v>17</v>
      </c>
      <c r="E113" s="16" t="s">
        <v>39</v>
      </c>
      <c r="F113" s="18">
        <v>-4.0599999999999996</v>
      </c>
      <c r="G113" s="18"/>
      <c r="H113" s="6">
        <f t="shared" si="24"/>
        <v>-4.0599999999999996</v>
      </c>
      <c r="I113" s="19"/>
      <c r="J113" s="14">
        <f t="shared" si="25"/>
        <v>-1.7863999999999998</v>
      </c>
      <c r="K113" s="18">
        <v>0</v>
      </c>
      <c r="L113" s="6">
        <f t="shared" si="27"/>
        <v>29908.355200000013</v>
      </c>
      <c r="M113" s="20"/>
      <c r="N113" s="20"/>
    </row>
    <row r="114" spans="1:16" x14ac:dyDescent="0.25">
      <c r="A114" s="17">
        <v>43742</v>
      </c>
      <c r="B114" s="17">
        <v>43742</v>
      </c>
      <c r="C114" s="20" t="s">
        <v>53</v>
      </c>
      <c r="D114" s="21" t="s">
        <v>17</v>
      </c>
      <c r="E114" s="16" t="s">
        <v>39</v>
      </c>
      <c r="F114" s="18">
        <v>-20.84</v>
      </c>
      <c r="G114" s="18"/>
      <c r="H114" s="6">
        <f t="shared" si="24"/>
        <v>-20.84</v>
      </c>
      <c r="I114" s="19"/>
      <c r="J114" s="14">
        <f t="shared" si="25"/>
        <v>-9.1696000000000009</v>
      </c>
      <c r="K114" s="18">
        <v>0</v>
      </c>
      <c r="L114" s="6">
        <f t="shared" si="27"/>
        <v>29929.195200000013</v>
      </c>
      <c r="M114" s="20"/>
      <c r="N114" s="20"/>
    </row>
    <row r="115" spans="1:16" x14ac:dyDescent="0.25">
      <c r="A115" s="17">
        <v>43742</v>
      </c>
      <c r="B115" s="17">
        <v>43742</v>
      </c>
      <c r="C115" s="20" t="s">
        <v>76</v>
      </c>
      <c r="D115" s="21" t="s">
        <v>17</v>
      </c>
      <c r="E115" s="16" t="s">
        <v>39</v>
      </c>
      <c r="F115" s="18">
        <v>-5.6</v>
      </c>
      <c r="G115" s="18"/>
      <c r="H115" s="6">
        <f t="shared" si="24"/>
        <v>-5.6</v>
      </c>
      <c r="I115" s="19"/>
      <c r="J115" s="14">
        <f t="shared" si="25"/>
        <v>-2.464</v>
      </c>
      <c r="K115" s="18">
        <v>0</v>
      </c>
      <c r="L115" s="6">
        <f t="shared" si="27"/>
        <v>29934.795200000011</v>
      </c>
      <c r="M115" s="20"/>
      <c r="N115" s="20"/>
    </row>
    <row r="116" spans="1:16" x14ac:dyDescent="0.25">
      <c r="A116" s="17">
        <v>43742</v>
      </c>
      <c r="B116" s="17">
        <v>43742</v>
      </c>
      <c r="C116" s="20" t="s">
        <v>77</v>
      </c>
      <c r="D116" s="21" t="s">
        <v>17</v>
      </c>
      <c r="E116" s="16" t="s">
        <v>39</v>
      </c>
      <c r="F116" s="18">
        <v>-3.51</v>
      </c>
      <c r="G116" s="18"/>
      <c r="H116" s="6">
        <f t="shared" si="24"/>
        <v>-3.51</v>
      </c>
      <c r="I116" s="19"/>
      <c r="J116" s="14">
        <f t="shared" si="25"/>
        <v>-1.5444</v>
      </c>
      <c r="K116" s="18">
        <v>0</v>
      </c>
      <c r="L116" s="6">
        <f t="shared" si="27"/>
        <v>29938.30520000001</v>
      </c>
      <c r="M116" s="20"/>
      <c r="N116" s="20"/>
      <c r="O116" s="6"/>
    </row>
    <row r="117" spans="1:16" x14ac:dyDescent="0.25">
      <c r="A117" s="17">
        <v>43742</v>
      </c>
      <c r="B117" s="17">
        <v>43742</v>
      </c>
      <c r="C117" s="20" t="s">
        <v>44</v>
      </c>
      <c r="D117" s="21" t="s">
        <v>17</v>
      </c>
      <c r="E117" s="16" t="s">
        <v>39</v>
      </c>
      <c r="F117" s="18">
        <v>-2.71</v>
      </c>
      <c r="G117" s="18"/>
      <c r="H117" s="6">
        <f t="shared" si="24"/>
        <v>-2.71</v>
      </c>
      <c r="I117" s="19"/>
      <c r="J117" s="14">
        <f t="shared" si="25"/>
        <v>-1.1923999999999999</v>
      </c>
      <c r="K117" s="18">
        <v>0</v>
      </c>
      <c r="L117" s="6">
        <f t="shared" si="27"/>
        <v>29941.015200000009</v>
      </c>
      <c r="M117" s="20"/>
      <c r="N117" s="20"/>
    </row>
    <row r="118" spans="1:16" x14ac:dyDescent="0.25">
      <c r="A118" s="17">
        <v>43742</v>
      </c>
      <c r="B118" s="17">
        <v>43742</v>
      </c>
      <c r="C118" s="20" t="s">
        <v>19</v>
      </c>
      <c r="D118" s="21" t="s">
        <v>18</v>
      </c>
      <c r="E118" s="16" t="s">
        <v>58</v>
      </c>
      <c r="F118" s="18"/>
      <c r="G118" s="18">
        <v>-33.369999999999997</v>
      </c>
      <c r="H118" s="6">
        <f t="shared" si="24"/>
        <v>-33.369999999999997</v>
      </c>
      <c r="I118" s="19"/>
      <c r="J118" s="14">
        <f t="shared" si="25"/>
        <v>0</v>
      </c>
      <c r="K118" s="6">
        <f t="shared" si="26"/>
        <v>0</v>
      </c>
      <c r="L118" s="6">
        <f t="shared" si="27"/>
        <v>29974.385200000008</v>
      </c>
      <c r="M118" s="20"/>
      <c r="N118" s="20"/>
    </row>
    <row r="119" spans="1:16" x14ac:dyDescent="0.25">
      <c r="A119" s="17">
        <v>43742</v>
      </c>
      <c r="B119" s="17">
        <v>43742</v>
      </c>
      <c r="C119" s="20" t="s">
        <v>78</v>
      </c>
      <c r="D119" s="21" t="s">
        <v>18</v>
      </c>
      <c r="E119" s="16" t="s">
        <v>39</v>
      </c>
      <c r="F119" s="18"/>
      <c r="G119" s="18">
        <f>-(47.77+45.51+170.58)</f>
        <v>-263.86</v>
      </c>
      <c r="H119" s="6">
        <f t="shared" si="24"/>
        <v>-263.86</v>
      </c>
      <c r="I119" s="19"/>
      <c r="J119" s="14">
        <f t="shared" si="25"/>
        <v>0</v>
      </c>
      <c r="K119" s="6">
        <f t="shared" si="26"/>
        <v>0</v>
      </c>
      <c r="L119" s="6">
        <f t="shared" si="27"/>
        <v>30238.245200000008</v>
      </c>
      <c r="M119" s="20"/>
      <c r="N119" s="20"/>
    </row>
    <row r="120" spans="1:16" x14ac:dyDescent="0.25">
      <c r="A120" s="17">
        <v>43749</v>
      </c>
      <c r="B120" s="17">
        <v>43749</v>
      </c>
      <c r="C120" s="20" t="s">
        <v>19</v>
      </c>
      <c r="D120" s="21" t="s">
        <v>18</v>
      </c>
      <c r="E120" s="16" t="s">
        <v>58</v>
      </c>
      <c r="F120" s="18"/>
      <c r="G120" s="18">
        <v>160.82</v>
      </c>
      <c r="H120" s="6">
        <f t="shared" si="24"/>
        <v>160.82</v>
      </c>
      <c r="I120" s="19"/>
      <c r="J120" s="14">
        <f t="shared" si="25"/>
        <v>0</v>
      </c>
      <c r="K120" s="6">
        <f t="shared" si="26"/>
        <v>0</v>
      </c>
      <c r="L120" s="6">
        <f t="shared" si="27"/>
        <v>30077.425200000009</v>
      </c>
      <c r="M120" s="20"/>
      <c r="N120" s="20"/>
      <c r="O120" s="14"/>
    </row>
    <row r="121" spans="1:16" x14ac:dyDescent="0.25">
      <c r="A121" s="17">
        <v>43754</v>
      </c>
      <c r="B121" s="17">
        <v>43754</v>
      </c>
      <c r="C121" s="20" t="s">
        <v>19</v>
      </c>
      <c r="D121" s="21" t="s">
        <v>18</v>
      </c>
      <c r="E121" s="16" t="s">
        <v>58</v>
      </c>
      <c r="F121" s="18"/>
      <c r="G121" s="18">
        <v>2.14</v>
      </c>
      <c r="H121" s="6">
        <f t="shared" ref="H121:H129" si="28">F121+G121</f>
        <v>2.14</v>
      </c>
      <c r="I121" s="19"/>
      <c r="J121" s="14">
        <f t="shared" ref="J121:J129" si="29">IF(G121=0, IF(D121="Y", (F121*$G$5) + (I121*$G$5), 0), 0)</f>
        <v>0</v>
      </c>
      <c r="K121" s="6">
        <f t="shared" ref="K121:K129" si="30">IF(H121&gt;0, 0, I121+J121)</f>
        <v>0</v>
      </c>
      <c r="L121" s="6">
        <f t="shared" ref="L121:L129" si="31">L120-H121-K121</f>
        <v>30075.285200000009</v>
      </c>
      <c r="M121" s="20"/>
      <c r="N121" s="20"/>
      <c r="O121" s="14"/>
    </row>
    <row r="122" spans="1:16" x14ac:dyDescent="0.25">
      <c r="A122" s="17">
        <v>43738</v>
      </c>
      <c r="B122" s="17">
        <v>43749</v>
      </c>
      <c r="C122" s="20" t="s">
        <v>27</v>
      </c>
      <c r="D122" s="21" t="s">
        <v>17</v>
      </c>
      <c r="E122" s="16" t="s">
        <v>80</v>
      </c>
      <c r="F122" s="18"/>
      <c r="G122" s="18"/>
      <c r="H122" s="6">
        <f t="shared" si="28"/>
        <v>0</v>
      </c>
      <c r="I122" s="19">
        <v>55.26</v>
      </c>
      <c r="J122" s="14">
        <f t="shared" si="29"/>
        <v>24.314399999999999</v>
      </c>
      <c r="K122" s="6">
        <f t="shared" si="30"/>
        <v>79.574399999999997</v>
      </c>
      <c r="L122" s="6">
        <f t="shared" si="31"/>
        <v>29995.710800000008</v>
      </c>
      <c r="M122" s="20"/>
      <c r="N122" s="20"/>
      <c r="O122" s="14"/>
    </row>
    <row r="123" spans="1:16" x14ac:dyDescent="0.25">
      <c r="A123" s="17">
        <v>43738</v>
      </c>
      <c r="B123" s="17">
        <v>43749</v>
      </c>
      <c r="C123" s="20" t="s">
        <v>27</v>
      </c>
      <c r="D123" s="21" t="s">
        <v>17</v>
      </c>
      <c r="E123" s="16" t="s">
        <v>80</v>
      </c>
      <c r="F123" s="18"/>
      <c r="G123" s="18"/>
      <c r="H123" s="6">
        <f t="shared" si="28"/>
        <v>0</v>
      </c>
      <c r="I123" s="19">
        <v>182.95</v>
      </c>
      <c r="J123" s="14">
        <f t="shared" si="29"/>
        <v>80.49799999999999</v>
      </c>
      <c r="K123" s="6">
        <f t="shared" si="30"/>
        <v>263.44799999999998</v>
      </c>
      <c r="L123" s="6">
        <f t="shared" si="31"/>
        <v>29732.262800000008</v>
      </c>
      <c r="M123" s="20"/>
      <c r="N123" s="20"/>
      <c r="O123" s="14"/>
      <c r="P123" s="6"/>
    </row>
    <row r="124" spans="1:16" x14ac:dyDescent="0.25">
      <c r="A124" s="17">
        <v>43738</v>
      </c>
      <c r="B124" s="17">
        <v>43749</v>
      </c>
      <c r="C124" s="20" t="s">
        <v>28</v>
      </c>
      <c r="D124" s="21" t="s">
        <v>17</v>
      </c>
      <c r="E124" s="16" t="s">
        <v>79</v>
      </c>
      <c r="F124" s="18"/>
      <c r="G124" s="18"/>
      <c r="H124" s="6">
        <f t="shared" si="28"/>
        <v>0</v>
      </c>
      <c r="I124" s="19">
        <v>127.73</v>
      </c>
      <c r="J124" s="14">
        <f t="shared" si="29"/>
        <v>56.2012</v>
      </c>
      <c r="K124" s="6">
        <f t="shared" si="30"/>
        <v>183.93119999999999</v>
      </c>
      <c r="L124" s="6">
        <f t="shared" si="31"/>
        <v>29548.331600000009</v>
      </c>
      <c r="M124" s="20"/>
      <c r="N124" s="20"/>
      <c r="O124" s="6"/>
    </row>
    <row r="125" spans="1:16" x14ac:dyDescent="0.25">
      <c r="A125" s="17"/>
      <c r="B125" s="17"/>
      <c r="C125" s="20"/>
      <c r="D125" s="21"/>
      <c r="E125" s="16"/>
      <c r="F125" s="18"/>
      <c r="G125" s="18"/>
      <c r="I125" s="19"/>
      <c r="J125" s="14"/>
      <c r="L125" s="6">
        <f t="shared" si="31"/>
        <v>29548.331600000009</v>
      </c>
      <c r="M125" s="20"/>
      <c r="N125" s="20"/>
    </row>
    <row r="126" spans="1:16" x14ac:dyDescent="0.25">
      <c r="A126" s="17"/>
      <c r="B126" s="17"/>
      <c r="C126" s="20"/>
      <c r="D126" s="21"/>
      <c r="E126" s="16"/>
      <c r="F126" s="18"/>
      <c r="G126" s="18"/>
      <c r="I126" s="19"/>
      <c r="J126" s="14"/>
      <c r="M126" s="20"/>
      <c r="N126" s="20"/>
    </row>
    <row r="127" spans="1:16" x14ac:dyDescent="0.25">
      <c r="A127" s="17"/>
      <c r="B127" s="17"/>
      <c r="C127" s="20"/>
      <c r="D127" s="21"/>
      <c r="E127" s="16"/>
      <c r="F127" s="18"/>
      <c r="G127" s="18"/>
      <c r="I127" s="19"/>
      <c r="J127" s="14"/>
      <c r="M127" s="20"/>
      <c r="N127" s="20"/>
    </row>
    <row r="128" spans="1:16" x14ac:dyDescent="0.25">
      <c r="A128" s="17"/>
      <c r="B128" s="17"/>
      <c r="C128" s="20"/>
      <c r="D128" s="21"/>
      <c r="E128" s="16"/>
      <c r="F128" s="18"/>
      <c r="G128" s="18"/>
      <c r="I128" s="19"/>
      <c r="J128" s="14"/>
      <c r="M128" s="20"/>
      <c r="N128" s="20"/>
    </row>
    <row r="129" spans="1:14" x14ac:dyDescent="0.25">
      <c r="A129" s="17"/>
      <c r="B129" s="17"/>
      <c r="C129" s="20"/>
      <c r="D129" s="21"/>
      <c r="E129" s="16"/>
      <c r="F129" s="18"/>
      <c r="G129" s="18"/>
      <c r="I129" s="19"/>
      <c r="J129" s="14"/>
      <c r="M129" s="20"/>
      <c r="N129" s="20"/>
    </row>
    <row r="130" spans="1:14" x14ac:dyDescent="0.25">
      <c r="A130" s="17"/>
      <c r="B130" s="17"/>
      <c r="C130" s="20"/>
      <c r="D130" s="21"/>
      <c r="E130" s="16"/>
      <c r="F130" s="18"/>
      <c r="G130" s="18"/>
      <c r="H130" s="18"/>
      <c r="I130" s="19"/>
      <c r="J130" s="19"/>
      <c r="K130" s="18"/>
      <c r="L130" s="18"/>
      <c r="M130" s="20"/>
      <c r="N130" s="20"/>
    </row>
    <row r="131" spans="1:14" x14ac:dyDescent="0.25">
      <c r="A131" s="17"/>
      <c r="B131" s="17"/>
      <c r="C131" s="20"/>
      <c r="D131" s="21"/>
      <c r="E131" s="16"/>
      <c r="F131" s="18"/>
      <c r="G131" s="18"/>
      <c r="H131" s="18"/>
      <c r="I131" s="19"/>
      <c r="J131" s="19"/>
      <c r="K131" s="18"/>
      <c r="L131" s="18"/>
      <c r="M131" s="20"/>
      <c r="N131" s="20"/>
    </row>
    <row r="132" spans="1:14" x14ac:dyDescent="0.25">
      <c r="A132" s="17"/>
      <c r="B132" s="17"/>
      <c r="C132" s="20"/>
      <c r="D132" s="21"/>
      <c r="E132" s="16"/>
      <c r="F132" s="18"/>
      <c r="G132" s="18"/>
      <c r="H132" s="18"/>
      <c r="I132" s="19"/>
      <c r="J132" s="19"/>
      <c r="K132" s="18"/>
      <c r="L132" s="18"/>
      <c r="M132" s="20"/>
      <c r="N132" s="20"/>
    </row>
    <row r="133" spans="1:14" x14ac:dyDescent="0.25">
      <c r="A133" s="17"/>
      <c r="B133" s="17"/>
      <c r="C133" s="20"/>
      <c r="D133" s="21"/>
      <c r="E133" s="16"/>
      <c r="F133" s="18"/>
      <c r="G133" s="18"/>
      <c r="H133" s="18"/>
      <c r="I133" s="19"/>
      <c r="J133" s="19"/>
      <c r="K133" s="18"/>
      <c r="L133" s="18"/>
      <c r="M133" s="20"/>
      <c r="N133" s="20"/>
    </row>
    <row r="134" spans="1:14" x14ac:dyDescent="0.25">
      <c r="A134" s="17"/>
      <c r="B134" s="17"/>
      <c r="C134" s="20"/>
      <c r="D134" s="21"/>
      <c r="E134" s="16"/>
      <c r="F134" s="18"/>
      <c r="G134" s="18"/>
      <c r="H134" s="18"/>
      <c r="I134" s="19"/>
      <c r="J134" s="19"/>
      <c r="K134" s="18"/>
      <c r="L134" s="18"/>
      <c r="M134" s="20"/>
      <c r="N134" s="20"/>
    </row>
    <row r="135" spans="1:14" x14ac:dyDescent="0.25">
      <c r="A135" s="17"/>
      <c r="B135" s="17"/>
      <c r="C135" s="20"/>
      <c r="D135" s="21"/>
      <c r="E135" s="16"/>
      <c r="F135" s="18"/>
      <c r="G135" s="18"/>
      <c r="H135" s="18"/>
      <c r="I135" s="19"/>
      <c r="J135" s="19"/>
      <c r="K135" s="18"/>
      <c r="L135" s="18"/>
      <c r="M135" s="20"/>
      <c r="N135" s="20"/>
    </row>
    <row r="136" spans="1:14" x14ac:dyDescent="0.25">
      <c r="A136" s="17"/>
      <c r="B136" s="17"/>
      <c r="C136" s="20"/>
      <c r="D136" s="21"/>
      <c r="E136" s="16"/>
      <c r="F136" s="18"/>
      <c r="G136" s="18"/>
      <c r="H136" s="18"/>
      <c r="I136" s="19"/>
      <c r="J136" s="19"/>
      <c r="K136" s="18"/>
      <c r="L136" s="18"/>
      <c r="M136" s="20"/>
      <c r="N136" s="20"/>
    </row>
    <row r="137" spans="1:14" x14ac:dyDescent="0.25">
      <c r="A137" s="17"/>
      <c r="B137" s="17"/>
      <c r="C137" s="20"/>
      <c r="D137" s="21"/>
      <c r="E137" s="16"/>
      <c r="F137" s="18"/>
      <c r="G137" s="18"/>
      <c r="H137" s="18"/>
      <c r="I137" s="19"/>
      <c r="J137" s="19"/>
      <c r="K137" s="18"/>
      <c r="L137" s="18"/>
      <c r="M137" s="20"/>
      <c r="N137" s="20"/>
    </row>
    <row r="138" spans="1:14" x14ac:dyDescent="0.25">
      <c r="A138" s="17"/>
      <c r="B138" s="17"/>
      <c r="C138" s="20"/>
      <c r="D138" s="21"/>
      <c r="E138" s="16"/>
      <c r="F138" s="18"/>
      <c r="G138" s="18"/>
      <c r="H138" s="18"/>
      <c r="I138" s="19"/>
      <c r="J138" s="19"/>
      <c r="K138" s="18"/>
      <c r="L138" s="18"/>
      <c r="M138" s="20"/>
      <c r="N138" s="20"/>
    </row>
    <row r="139" spans="1:14" x14ac:dyDescent="0.25">
      <c r="A139" s="17"/>
      <c r="B139" s="17"/>
      <c r="C139" s="20"/>
      <c r="D139" s="21"/>
      <c r="E139" s="16"/>
      <c r="F139" s="18"/>
      <c r="G139" s="18"/>
      <c r="H139" s="18"/>
      <c r="I139" s="19"/>
      <c r="J139" s="19"/>
      <c r="K139" s="18"/>
      <c r="L139" s="18"/>
      <c r="M139" s="20"/>
      <c r="N139" s="20"/>
    </row>
    <row r="140" spans="1:14" x14ac:dyDescent="0.25">
      <c r="A140" s="17"/>
      <c r="B140" s="17"/>
      <c r="C140" s="20"/>
      <c r="D140" s="21"/>
      <c r="E140" s="16"/>
      <c r="F140" s="18"/>
      <c r="G140" s="18"/>
      <c r="H140" s="18"/>
      <c r="I140" s="19"/>
      <c r="J140" s="19"/>
      <c r="K140" s="18"/>
      <c r="L140" s="18"/>
      <c r="M140" s="20"/>
      <c r="N140" s="20"/>
    </row>
    <row r="141" spans="1:14" x14ac:dyDescent="0.25">
      <c r="A141" s="17"/>
      <c r="B141" s="17"/>
      <c r="C141" s="20"/>
      <c r="D141" s="21"/>
      <c r="E141" s="16"/>
      <c r="F141" s="18"/>
      <c r="G141" s="18"/>
      <c r="H141" s="18"/>
      <c r="I141" s="19"/>
      <c r="J141" s="19"/>
      <c r="K141" s="18"/>
      <c r="L141" s="18"/>
      <c r="M141" s="20"/>
      <c r="N141" s="20"/>
    </row>
    <row r="142" spans="1:14" x14ac:dyDescent="0.25">
      <c r="A142" s="17"/>
      <c r="B142" s="17"/>
      <c r="C142" s="20"/>
      <c r="D142" s="21"/>
      <c r="E142" s="16"/>
      <c r="F142" s="18"/>
      <c r="G142" s="18"/>
      <c r="H142" s="18"/>
      <c r="I142" s="19"/>
      <c r="J142" s="19"/>
      <c r="K142" s="18"/>
      <c r="L142" s="18"/>
      <c r="M142" s="20"/>
      <c r="N142" s="20"/>
    </row>
    <row r="143" spans="1:14" x14ac:dyDescent="0.25">
      <c r="A143" s="17"/>
      <c r="B143" s="17"/>
      <c r="C143" s="20"/>
      <c r="D143" s="21"/>
      <c r="E143" s="16"/>
      <c r="F143" s="18"/>
      <c r="G143" s="18"/>
      <c r="H143" s="18"/>
      <c r="I143" s="19"/>
      <c r="J143" s="19"/>
      <c r="K143" s="18"/>
      <c r="L143" s="18"/>
      <c r="M143" s="20"/>
      <c r="N143" s="20"/>
    </row>
    <row r="144" spans="1:14" x14ac:dyDescent="0.25">
      <c r="A144" s="17"/>
      <c r="B144" s="17"/>
      <c r="C144" s="20"/>
      <c r="D144" s="21"/>
      <c r="E144" s="16"/>
      <c r="F144" s="18"/>
      <c r="G144" s="18"/>
      <c r="H144" s="18"/>
      <c r="I144" s="19"/>
      <c r="J144" s="19"/>
      <c r="K144" s="18"/>
      <c r="L144" s="18"/>
      <c r="M144" s="20"/>
      <c r="N144" s="20"/>
    </row>
    <row r="145" spans="1:14" x14ac:dyDescent="0.25">
      <c r="A145" s="17"/>
      <c r="B145" s="17"/>
      <c r="C145" s="20"/>
      <c r="D145" s="21"/>
      <c r="E145" s="16"/>
      <c r="F145" s="18"/>
      <c r="G145" s="18"/>
      <c r="H145" s="18"/>
      <c r="I145" s="19"/>
      <c r="J145" s="19"/>
      <c r="K145" s="18"/>
      <c r="L145" s="18"/>
      <c r="M145" s="20"/>
      <c r="N145" s="20"/>
    </row>
    <row r="146" spans="1:14" x14ac:dyDescent="0.25">
      <c r="A146" s="17"/>
      <c r="B146" s="17"/>
      <c r="C146" s="20"/>
      <c r="D146" s="21"/>
      <c r="E146" s="16"/>
      <c r="F146" s="18"/>
      <c r="G146" s="18"/>
      <c r="H146" s="18"/>
      <c r="I146" s="19"/>
      <c r="J146" s="19"/>
      <c r="K146" s="18"/>
      <c r="L146" s="18"/>
      <c r="M146" s="20"/>
      <c r="N146" s="20"/>
    </row>
    <row r="147" spans="1:14" x14ac:dyDescent="0.25">
      <c r="A147" s="17"/>
      <c r="B147" s="17"/>
      <c r="C147" s="20"/>
      <c r="D147" s="21"/>
      <c r="E147" s="16"/>
      <c r="F147" s="18"/>
      <c r="G147" s="18"/>
      <c r="H147" s="18"/>
      <c r="I147" s="19"/>
      <c r="J147" s="19"/>
      <c r="K147" s="18"/>
      <c r="L147" s="18"/>
      <c r="M147" s="20"/>
      <c r="N147" s="20"/>
    </row>
    <row r="148" spans="1:14" x14ac:dyDescent="0.25">
      <c r="A148" s="17"/>
      <c r="B148" s="17"/>
      <c r="C148" s="20"/>
      <c r="D148" s="21"/>
      <c r="E148" s="16"/>
      <c r="F148" s="18"/>
      <c r="G148" s="18"/>
      <c r="H148" s="18"/>
      <c r="I148" s="19"/>
      <c r="J148" s="19"/>
      <c r="K148" s="18"/>
      <c r="L148" s="18"/>
      <c r="M148" s="20"/>
      <c r="N148" s="20"/>
    </row>
    <row r="149" spans="1:14" x14ac:dyDescent="0.25">
      <c r="A149" s="17"/>
      <c r="B149" s="17"/>
      <c r="C149" s="20"/>
      <c r="D149" s="21"/>
      <c r="E149" s="16"/>
      <c r="F149" s="18"/>
      <c r="G149" s="18"/>
      <c r="H149" s="18"/>
      <c r="I149" s="19"/>
      <c r="J149" s="19"/>
      <c r="K149" s="18"/>
      <c r="L149" s="18"/>
      <c r="M149" s="20"/>
      <c r="N149" s="20"/>
    </row>
    <row r="150" spans="1:14" x14ac:dyDescent="0.25">
      <c r="A150" s="17"/>
      <c r="B150" s="17"/>
      <c r="C150" s="20"/>
      <c r="D150" s="21"/>
      <c r="E150" s="16"/>
      <c r="F150" s="18"/>
      <c r="G150" s="18"/>
      <c r="H150" s="18"/>
      <c r="I150" s="19"/>
      <c r="J150" s="19"/>
      <c r="K150" s="18"/>
      <c r="L150" s="18"/>
      <c r="M150" s="20"/>
      <c r="N150" s="20"/>
    </row>
    <row r="151" spans="1:14" x14ac:dyDescent="0.25">
      <c r="A151" s="17"/>
      <c r="B151" s="17"/>
      <c r="C151" s="20"/>
      <c r="D151" s="21"/>
      <c r="E151" s="16"/>
      <c r="F151" s="18"/>
      <c r="G151" s="18"/>
      <c r="H151" s="18"/>
      <c r="I151" s="19"/>
      <c r="J151" s="19"/>
      <c r="K151" s="18"/>
      <c r="L151" s="18"/>
      <c r="M151" s="20"/>
      <c r="N151" s="20"/>
    </row>
    <row r="152" spans="1:14" x14ac:dyDescent="0.25">
      <c r="A152" s="17"/>
      <c r="B152" s="17"/>
      <c r="C152" s="20"/>
      <c r="D152" s="21"/>
      <c r="E152" s="16"/>
      <c r="F152" s="18"/>
      <c r="G152" s="18"/>
      <c r="H152" s="18"/>
      <c r="I152" s="19"/>
      <c r="J152" s="19"/>
      <c r="K152" s="18"/>
      <c r="L152" s="18"/>
      <c r="M152" s="20"/>
      <c r="N152" s="20"/>
    </row>
    <row r="153" spans="1:14" x14ac:dyDescent="0.25">
      <c r="A153" s="17"/>
      <c r="B153" s="17"/>
      <c r="C153" s="20"/>
      <c r="D153" s="21"/>
      <c r="E153" s="16"/>
      <c r="F153" s="18"/>
      <c r="G153" s="18"/>
      <c r="H153" s="18"/>
      <c r="I153" s="19"/>
      <c r="J153" s="19"/>
      <c r="K153" s="18"/>
      <c r="L153" s="18"/>
      <c r="M153" s="20"/>
      <c r="N153" s="20"/>
    </row>
    <row r="154" spans="1:14" x14ac:dyDescent="0.25">
      <c r="A154" s="17"/>
      <c r="B154" s="17"/>
      <c r="C154" s="20"/>
      <c r="D154" s="21"/>
      <c r="E154" s="16"/>
      <c r="F154" s="18"/>
      <c r="G154" s="18"/>
      <c r="H154" s="18"/>
      <c r="I154" s="19"/>
      <c r="J154" s="19"/>
      <c r="K154" s="18"/>
      <c r="L154" s="18"/>
      <c r="M154" s="20"/>
      <c r="N154" s="20"/>
    </row>
    <row r="155" spans="1:14" x14ac:dyDescent="0.25">
      <c r="A155" s="17"/>
      <c r="B155" s="17"/>
      <c r="C155" s="20"/>
      <c r="D155" s="21"/>
      <c r="E155" s="16"/>
      <c r="F155" s="18"/>
      <c r="G155" s="18"/>
      <c r="H155" s="18"/>
      <c r="I155" s="19"/>
      <c r="J155" s="19"/>
      <c r="K155" s="18"/>
      <c r="L155" s="18"/>
      <c r="M155" s="20"/>
      <c r="N155" s="20"/>
    </row>
    <row r="156" spans="1:14" x14ac:dyDescent="0.25">
      <c r="A156" s="17"/>
      <c r="B156" s="17"/>
      <c r="C156" s="20"/>
      <c r="D156" s="21"/>
      <c r="E156" s="16"/>
      <c r="F156" s="18"/>
      <c r="G156" s="18"/>
      <c r="H156" s="18"/>
      <c r="I156" s="19"/>
      <c r="J156" s="19"/>
      <c r="K156" s="18"/>
      <c r="L156" s="18"/>
      <c r="M156" s="20"/>
      <c r="N156" s="20"/>
    </row>
    <row r="157" spans="1:14" x14ac:dyDescent="0.25">
      <c r="A157" s="17"/>
      <c r="B157" s="17"/>
      <c r="C157" s="20"/>
      <c r="D157" s="21"/>
      <c r="E157" s="16"/>
      <c r="F157" s="18"/>
      <c r="G157" s="18"/>
      <c r="H157" s="18"/>
      <c r="I157" s="19"/>
      <c r="J157" s="19"/>
      <c r="K157" s="18"/>
      <c r="L157" s="18"/>
      <c r="M157" s="20"/>
      <c r="N157" s="20"/>
    </row>
    <row r="158" spans="1:14" x14ac:dyDescent="0.25">
      <c r="A158" s="17"/>
      <c r="B158" s="17"/>
      <c r="C158" s="20"/>
      <c r="D158" s="21"/>
      <c r="E158" s="16"/>
      <c r="F158" s="18"/>
      <c r="G158" s="18"/>
      <c r="H158" s="18"/>
      <c r="I158" s="19"/>
      <c r="J158" s="19"/>
      <c r="K158" s="18"/>
      <c r="L158" s="18"/>
      <c r="M158" s="20"/>
      <c r="N158" s="20"/>
    </row>
    <row r="159" spans="1:14" x14ac:dyDescent="0.25">
      <c r="A159" s="17"/>
      <c r="B159" s="17"/>
      <c r="C159" s="20"/>
      <c r="D159" s="21"/>
      <c r="E159" s="16"/>
      <c r="F159" s="18"/>
      <c r="G159" s="18"/>
      <c r="H159" s="18"/>
      <c r="I159" s="19"/>
      <c r="J159" s="19"/>
      <c r="K159" s="18"/>
      <c r="L159" s="18"/>
      <c r="M159" s="20"/>
      <c r="N159" s="20"/>
    </row>
    <row r="160" spans="1:14" x14ac:dyDescent="0.25">
      <c r="A160" s="17"/>
      <c r="B160" s="17"/>
      <c r="C160" s="20"/>
      <c r="D160" s="21"/>
      <c r="E160" s="16"/>
      <c r="F160" s="18"/>
      <c r="G160" s="18"/>
      <c r="H160" s="18"/>
      <c r="I160" s="19"/>
      <c r="J160" s="19"/>
      <c r="K160" s="18"/>
      <c r="L160" s="18"/>
      <c r="M160" s="20"/>
      <c r="N160" s="20"/>
    </row>
    <row r="161" spans="1:14" x14ac:dyDescent="0.25">
      <c r="A161" s="17"/>
      <c r="B161" s="17"/>
      <c r="C161" s="20"/>
      <c r="D161" s="21"/>
      <c r="E161" s="16"/>
      <c r="F161" s="18"/>
      <c r="G161" s="18"/>
      <c r="H161" s="18"/>
      <c r="I161" s="19"/>
      <c r="J161" s="19"/>
      <c r="K161" s="18"/>
      <c r="L161" s="18"/>
      <c r="M161" s="20"/>
      <c r="N161" s="20"/>
    </row>
    <row r="162" spans="1:14" x14ac:dyDescent="0.25">
      <c r="A162" s="17"/>
      <c r="B162" s="17"/>
      <c r="C162" s="20"/>
      <c r="D162" s="21"/>
      <c r="E162" s="16"/>
      <c r="F162" s="18"/>
      <c r="G162" s="18"/>
      <c r="H162" s="18"/>
      <c r="I162" s="19"/>
      <c r="J162" s="19"/>
      <c r="K162" s="18"/>
      <c r="L162" s="18"/>
      <c r="M162" s="20"/>
      <c r="N162" s="20"/>
    </row>
    <row r="163" spans="1:14" x14ac:dyDescent="0.25">
      <c r="A163" s="17"/>
      <c r="B163" s="17"/>
      <c r="C163" s="20"/>
      <c r="D163" s="21"/>
      <c r="E163" s="16"/>
      <c r="F163" s="18"/>
      <c r="G163" s="18"/>
      <c r="H163" s="18"/>
      <c r="I163" s="19"/>
      <c r="J163" s="19"/>
      <c r="K163" s="18"/>
      <c r="L163" s="18"/>
      <c r="M163" s="20"/>
      <c r="N163" s="20"/>
    </row>
    <row r="164" spans="1:14" x14ac:dyDescent="0.25">
      <c r="A164" s="17"/>
      <c r="B164" s="17"/>
      <c r="C164" s="20"/>
      <c r="D164" s="21"/>
      <c r="E164" s="16"/>
      <c r="F164" s="18"/>
      <c r="G164" s="18"/>
      <c r="H164" s="18"/>
      <c r="I164" s="19"/>
      <c r="J164" s="19"/>
      <c r="K164" s="18"/>
      <c r="L164" s="18"/>
      <c r="M164" s="20"/>
      <c r="N164" s="20"/>
    </row>
    <row r="165" spans="1:14" x14ac:dyDescent="0.25">
      <c r="A165" s="17"/>
      <c r="B165" s="17"/>
      <c r="C165" s="20"/>
      <c r="D165" s="21"/>
      <c r="E165" s="16"/>
      <c r="F165" s="18"/>
      <c r="G165" s="18"/>
      <c r="H165" s="18"/>
      <c r="I165" s="19"/>
      <c r="J165" s="19"/>
      <c r="K165" s="18"/>
      <c r="L165" s="18"/>
      <c r="M165" s="20"/>
      <c r="N165" s="20"/>
    </row>
    <row r="166" spans="1:14" x14ac:dyDescent="0.25">
      <c r="A166" s="17"/>
      <c r="B166" s="17"/>
      <c r="C166" s="20"/>
      <c r="D166" s="21"/>
      <c r="E166" s="16"/>
      <c r="F166" s="18"/>
      <c r="G166" s="18"/>
      <c r="H166" s="18"/>
      <c r="I166" s="19"/>
      <c r="J166" s="19"/>
      <c r="K166" s="18"/>
      <c r="L166" s="18"/>
      <c r="M166" s="20"/>
      <c r="N166" s="20"/>
    </row>
    <row r="167" spans="1:14" x14ac:dyDescent="0.25">
      <c r="A167" s="17"/>
      <c r="B167" s="17"/>
      <c r="C167" s="20"/>
      <c r="D167" s="21"/>
      <c r="E167" s="16"/>
      <c r="F167" s="18"/>
      <c r="G167" s="18"/>
      <c r="H167" s="18"/>
      <c r="I167" s="19"/>
      <c r="J167" s="19"/>
      <c r="K167" s="18"/>
      <c r="L167" s="18"/>
      <c r="M167" s="20"/>
      <c r="N167" s="20"/>
    </row>
    <row r="168" spans="1:14" x14ac:dyDescent="0.25">
      <c r="A168" s="17"/>
      <c r="B168" s="17"/>
      <c r="C168" s="20"/>
      <c r="D168" s="21"/>
      <c r="E168" s="16"/>
      <c r="F168" s="18"/>
      <c r="G168" s="18"/>
      <c r="H168" s="18"/>
      <c r="I168" s="19"/>
      <c r="J168" s="19"/>
      <c r="K168" s="18"/>
      <c r="L168" s="18"/>
      <c r="M168" s="20"/>
      <c r="N168" s="20"/>
    </row>
    <row r="169" spans="1:14" x14ac:dyDescent="0.25">
      <c r="A169" s="17"/>
      <c r="B169" s="17"/>
      <c r="C169" s="20"/>
      <c r="D169" s="21"/>
      <c r="E169" s="16"/>
      <c r="F169" s="18"/>
      <c r="G169" s="18"/>
      <c r="H169" s="18"/>
      <c r="I169" s="19"/>
      <c r="J169" s="19"/>
      <c r="K169" s="18"/>
      <c r="L169" s="18"/>
      <c r="M169" s="20"/>
      <c r="N169" s="20"/>
    </row>
    <row r="170" spans="1:14" x14ac:dyDescent="0.25">
      <c r="A170" s="17"/>
      <c r="B170" s="17"/>
      <c r="C170" s="20"/>
      <c r="D170" s="21"/>
      <c r="E170" s="16"/>
      <c r="F170" s="18"/>
      <c r="G170" s="18"/>
      <c r="H170" s="18"/>
      <c r="I170" s="19"/>
      <c r="J170" s="19"/>
      <c r="K170" s="18"/>
      <c r="L170" s="18"/>
      <c r="M170" s="20"/>
      <c r="N170" s="20"/>
    </row>
    <row r="171" spans="1:14" x14ac:dyDescent="0.25">
      <c r="A171" s="17"/>
      <c r="B171" s="17"/>
      <c r="C171" s="20"/>
      <c r="D171" s="21"/>
      <c r="E171" s="16"/>
      <c r="F171" s="18"/>
      <c r="G171" s="18"/>
      <c r="H171" s="18"/>
      <c r="I171" s="19"/>
      <c r="J171" s="19"/>
      <c r="K171" s="18"/>
      <c r="L171" s="18"/>
      <c r="M171" s="20"/>
      <c r="N171" s="20"/>
    </row>
    <row r="172" spans="1:14" x14ac:dyDescent="0.25">
      <c r="A172" s="17"/>
      <c r="B172" s="17"/>
      <c r="C172" s="20"/>
      <c r="D172" s="21"/>
      <c r="E172" s="16"/>
      <c r="F172" s="18"/>
      <c r="G172" s="18"/>
      <c r="H172" s="18"/>
      <c r="I172" s="19"/>
      <c r="J172" s="19"/>
      <c r="K172" s="18"/>
      <c r="L172" s="18"/>
      <c r="M172" s="20"/>
      <c r="N172" s="20"/>
    </row>
    <row r="173" spans="1:14" x14ac:dyDescent="0.25">
      <c r="A173" s="17"/>
      <c r="B173" s="17"/>
      <c r="C173" s="20"/>
      <c r="D173" s="21"/>
      <c r="E173" s="16"/>
      <c r="F173" s="18"/>
      <c r="G173" s="18"/>
      <c r="H173" s="18"/>
      <c r="I173" s="19"/>
      <c r="J173" s="19"/>
      <c r="K173" s="18"/>
      <c r="L173" s="18"/>
      <c r="M173" s="20"/>
      <c r="N173" s="20"/>
    </row>
    <row r="174" spans="1:14" x14ac:dyDescent="0.25">
      <c r="A174" s="17"/>
      <c r="B174" s="17"/>
      <c r="C174" s="20"/>
      <c r="D174" s="21"/>
      <c r="E174" s="16"/>
      <c r="F174" s="18"/>
      <c r="G174" s="18"/>
      <c r="H174" s="18"/>
      <c r="I174" s="19"/>
      <c r="J174" s="19"/>
      <c r="K174" s="18"/>
      <c r="L174" s="18"/>
      <c r="M174" s="20"/>
      <c r="N174" s="20"/>
    </row>
    <row r="175" spans="1:14" x14ac:dyDescent="0.25">
      <c r="A175" s="17"/>
      <c r="B175" s="17"/>
      <c r="C175" s="20"/>
      <c r="D175" s="21"/>
      <c r="E175" s="16"/>
      <c r="F175" s="18"/>
      <c r="G175" s="18"/>
      <c r="H175" s="18"/>
      <c r="I175" s="19"/>
      <c r="J175" s="19"/>
      <c r="K175" s="18"/>
      <c r="L175" s="18"/>
      <c r="M175" s="20"/>
      <c r="N175" s="20"/>
    </row>
    <row r="176" spans="1:14" x14ac:dyDescent="0.25">
      <c r="A176" s="17"/>
      <c r="B176" s="17"/>
      <c r="C176" s="20"/>
      <c r="D176" s="21"/>
      <c r="E176" s="16"/>
      <c r="F176" s="18"/>
      <c r="G176" s="18"/>
      <c r="H176" s="18"/>
      <c r="I176" s="19"/>
      <c r="J176" s="19"/>
      <c r="K176" s="18"/>
      <c r="L176" s="18"/>
      <c r="M176" s="20"/>
      <c r="N176" s="20"/>
    </row>
    <row r="177" spans="1:14" x14ac:dyDescent="0.25">
      <c r="A177" s="17"/>
      <c r="B177" s="17"/>
      <c r="C177" s="20"/>
      <c r="D177" s="21"/>
      <c r="E177" s="16"/>
      <c r="F177" s="18"/>
      <c r="G177" s="18"/>
      <c r="H177" s="18"/>
      <c r="I177" s="19"/>
      <c r="J177" s="19"/>
      <c r="K177" s="18"/>
      <c r="L177" s="18"/>
      <c r="M177" s="20"/>
      <c r="N177" s="20"/>
    </row>
    <row r="178" spans="1:14" x14ac:dyDescent="0.25">
      <c r="A178" s="17"/>
      <c r="B178" s="17"/>
      <c r="C178" s="20"/>
      <c r="D178" s="21"/>
      <c r="E178" s="16"/>
      <c r="F178" s="18"/>
      <c r="G178" s="18"/>
      <c r="H178" s="18"/>
      <c r="I178" s="19"/>
      <c r="J178" s="19"/>
      <c r="K178" s="18"/>
      <c r="L178" s="18"/>
      <c r="M178" s="20"/>
      <c r="N178" s="20"/>
    </row>
    <row r="179" spans="1:14" x14ac:dyDescent="0.25">
      <c r="A179" s="17"/>
      <c r="B179" s="17"/>
      <c r="C179" s="20"/>
      <c r="D179" s="21"/>
      <c r="E179" s="16"/>
      <c r="F179" s="18"/>
      <c r="G179" s="18"/>
      <c r="H179" s="18"/>
      <c r="I179" s="19"/>
      <c r="J179" s="19"/>
      <c r="K179" s="18"/>
      <c r="L179" s="18"/>
      <c r="M179" s="20"/>
      <c r="N179" s="20"/>
    </row>
    <row r="180" spans="1:14" x14ac:dyDescent="0.25">
      <c r="A180" s="17"/>
      <c r="B180" s="17"/>
      <c r="C180" s="20"/>
      <c r="D180" s="21"/>
      <c r="E180" s="16"/>
      <c r="F180" s="18"/>
      <c r="G180" s="18"/>
      <c r="H180" s="18"/>
      <c r="I180" s="19"/>
      <c r="J180" s="19"/>
      <c r="K180" s="18"/>
      <c r="L180" s="18"/>
      <c r="M180" s="20"/>
      <c r="N180" s="20"/>
    </row>
    <row r="181" spans="1:14" x14ac:dyDescent="0.25">
      <c r="A181" s="17"/>
      <c r="B181" s="17"/>
      <c r="C181" s="20"/>
      <c r="D181" s="21"/>
      <c r="E181" s="16"/>
      <c r="F181" s="18"/>
      <c r="G181" s="18"/>
      <c r="H181" s="18"/>
      <c r="I181" s="19"/>
      <c r="J181" s="19"/>
      <c r="K181" s="18"/>
      <c r="L181" s="18"/>
      <c r="M181" s="20"/>
      <c r="N181" s="20"/>
    </row>
    <row r="182" spans="1:14" x14ac:dyDescent="0.25">
      <c r="A182" s="17"/>
      <c r="B182" s="17"/>
      <c r="C182" s="20"/>
      <c r="D182" s="21"/>
      <c r="E182" s="16"/>
      <c r="F182" s="18"/>
      <c r="G182" s="18"/>
      <c r="H182" s="18"/>
      <c r="I182" s="19"/>
      <c r="J182" s="19"/>
      <c r="K182" s="18"/>
      <c r="L182" s="18"/>
      <c r="M182" s="20"/>
      <c r="N182" s="20"/>
    </row>
    <row r="183" spans="1:14" x14ac:dyDescent="0.25">
      <c r="A183" s="17"/>
      <c r="B183" s="17"/>
      <c r="C183" s="20"/>
      <c r="D183" s="21"/>
      <c r="E183" s="16"/>
      <c r="F183" s="18"/>
      <c r="G183" s="18"/>
      <c r="H183" s="18"/>
      <c r="I183" s="19"/>
      <c r="J183" s="19"/>
      <c r="K183" s="18"/>
      <c r="L183" s="18"/>
      <c r="M183" s="20"/>
      <c r="N183" s="20"/>
    </row>
    <row r="184" spans="1:14" x14ac:dyDescent="0.25">
      <c r="A184" s="17"/>
      <c r="B184" s="17"/>
      <c r="C184" s="20"/>
      <c r="D184" s="21"/>
      <c r="E184" s="16"/>
      <c r="F184" s="18"/>
      <c r="G184" s="18"/>
      <c r="H184" s="18"/>
      <c r="I184" s="19"/>
      <c r="J184" s="19"/>
      <c r="K184" s="18"/>
      <c r="L184" s="18"/>
      <c r="M184" s="20"/>
      <c r="N184" s="20"/>
    </row>
    <row r="185" spans="1:14" x14ac:dyDescent="0.25">
      <c r="A185" s="17"/>
      <c r="B185" s="17"/>
      <c r="C185" s="20"/>
      <c r="D185" s="21"/>
      <c r="E185" s="16"/>
      <c r="F185" s="18"/>
      <c r="G185" s="18"/>
      <c r="H185" s="18"/>
      <c r="I185" s="19"/>
      <c r="J185" s="19"/>
      <c r="K185" s="18"/>
      <c r="L185" s="18"/>
      <c r="M185" s="20"/>
      <c r="N185" s="20"/>
    </row>
    <row r="186" spans="1:14" x14ac:dyDescent="0.25">
      <c r="A186" s="11"/>
      <c r="B186" s="11"/>
      <c r="E186" s="13"/>
    </row>
    <row r="187" spans="1:14" x14ac:dyDescent="0.25">
      <c r="A187" s="11"/>
      <c r="B187" s="11"/>
      <c r="E187" s="13"/>
    </row>
    <row r="188" spans="1:14" x14ac:dyDescent="0.25">
      <c r="A188" s="11"/>
      <c r="B188" s="11"/>
      <c r="E188" s="13"/>
    </row>
    <row r="189" spans="1:14" x14ac:dyDescent="0.25">
      <c r="A189" s="11"/>
      <c r="B189" s="11"/>
      <c r="E189" s="13"/>
    </row>
    <row r="190" spans="1:14" x14ac:dyDescent="0.25">
      <c r="A190" s="11"/>
      <c r="B190" s="11"/>
      <c r="E190" s="13"/>
    </row>
    <row r="191" spans="1:14" x14ac:dyDescent="0.25">
      <c r="A191" s="11"/>
      <c r="B191" s="11"/>
      <c r="E191" s="13"/>
    </row>
    <row r="192" spans="1:14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5" x14ac:dyDescent="0.25">
      <c r="A241" s="11"/>
      <c r="B241" s="11"/>
      <c r="E241" s="13"/>
    </row>
    <row r="242" spans="1:5" x14ac:dyDescent="0.25">
      <c r="A242" s="11"/>
      <c r="B242" s="11"/>
      <c r="E242" s="13"/>
    </row>
    <row r="243" spans="1:5" x14ac:dyDescent="0.25">
      <c r="A243" s="11"/>
      <c r="B243" s="11"/>
      <c r="E243" s="13"/>
    </row>
    <row r="244" spans="1:5" x14ac:dyDescent="0.25">
      <c r="A244" s="11"/>
      <c r="B244" s="11"/>
      <c r="E244" s="13"/>
    </row>
    <row r="245" spans="1:5" x14ac:dyDescent="0.25">
      <c r="A245" s="11"/>
      <c r="B245" s="11"/>
      <c r="E245" s="13"/>
    </row>
    <row r="246" spans="1:5" x14ac:dyDescent="0.25">
      <c r="A246" s="11"/>
      <c r="B246" s="11"/>
      <c r="E246" s="13"/>
    </row>
    <row r="247" spans="1:5" x14ac:dyDescent="0.25">
      <c r="A247" s="11"/>
      <c r="B247" s="11"/>
      <c r="E247" s="13"/>
    </row>
    <row r="248" spans="1:5" x14ac:dyDescent="0.25">
      <c r="A248" s="11"/>
      <c r="B248" s="11"/>
      <c r="E248" s="13"/>
    </row>
    <row r="249" spans="1:5" x14ac:dyDescent="0.25">
      <c r="A249" s="11"/>
      <c r="B249" s="11"/>
      <c r="E249" s="13"/>
    </row>
    <row r="250" spans="1:5" x14ac:dyDescent="0.25">
      <c r="A250" s="11"/>
      <c r="B250" s="11"/>
      <c r="E250" s="13"/>
    </row>
    <row r="251" spans="1:5" x14ac:dyDescent="0.25">
      <c r="A251" s="11"/>
      <c r="B251" s="11"/>
      <c r="E251" s="13"/>
    </row>
    <row r="252" spans="1:5" x14ac:dyDescent="0.25">
      <c r="A252" s="11"/>
      <c r="B252" s="11"/>
      <c r="E252" s="13"/>
    </row>
    <row r="253" spans="1:5" x14ac:dyDescent="0.25">
      <c r="A253" s="11"/>
      <c r="B253" s="11"/>
      <c r="E253" s="13"/>
    </row>
    <row r="254" spans="1:5" x14ac:dyDescent="0.25">
      <c r="A254" s="11"/>
      <c r="B254" s="11"/>
      <c r="E254" s="13"/>
    </row>
    <row r="255" spans="1:5" x14ac:dyDescent="0.25">
      <c r="A255" s="11"/>
      <c r="B255" s="11"/>
      <c r="E255" s="13"/>
    </row>
    <row r="256" spans="1:5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rintOptions gridLines="1"/>
  <pageMargins left="0.7" right="0.7" top="0.75" bottom="0.75" header="0.3" footer="0.3"/>
  <pageSetup scale="41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Running-4W7721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Koon, Leann</cp:lastModifiedBy>
  <cp:revision/>
  <dcterms:created xsi:type="dcterms:W3CDTF">2013-07-11T15:05:38Z</dcterms:created>
  <dcterms:modified xsi:type="dcterms:W3CDTF">2019-10-23T18:03:31Z</dcterms:modified>
  <cp:category/>
  <cp:contentStatus/>
</cp:coreProperties>
</file>