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5052WSRTC_Travel_Coord\Quarterly Reports\Balance Sheet\ForPosting\"/>
    </mc:Choice>
  </mc:AlternateContent>
  <bookViews>
    <workbookView xWindow="0" yWindow="0" windowWidth="28800" windowHeight="11835"/>
  </bookViews>
  <sheets>
    <sheet name="Running-4W5052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1" i="1" l="1"/>
  <c r="F270" i="1"/>
  <c r="F269" i="1"/>
  <c r="F266" i="1" l="1"/>
  <c r="H262" i="1"/>
  <c r="J262" i="1"/>
  <c r="K262" i="1" s="1"/>
  <c r="H263" i="1"/>
  <c r="J263" i="1"/>
  <c r="K263" i="1"/>
  <c r="H264" i="1"/>
  <c r="K264" i="1" s="1"/>
  <c r="J264" i="1"/>
  <c r="H265" i="1"/>
  <c r="J265" i="1"/>
  <c r="H266" i="1"/>
  <c r="J266" i="1"/>
  <c r="H267" i="1"/>
  <c r="K267" i="1" s="1"/>
  <c r="J267" i="1"/>
  <c r="H268" i="1"/>
  <c r="J268" i="1"/>
  <c r="K268" i="1"/>
  <c r="H269" i="1"/>
  <c r="J269" i="1"/>
  <c r="K269" i="1"/>
  <c r="H270" i="1"/>
  <c r="J270" i="1"/>
  <c r="H271" i="1"/>
  <c r="J271" i="1"/>
  <c r="K271" i="1"/>
  <c r="H272" i="1"/>
  <c r="J272" i="1"/>
  <c r="K272" i="1"/>
  <c r="H273" i="1"/>
  <c r="J273" i="1"/>
  <c r="H274" i="1"/>
  <c r="J274" i="1"/>
  <c r="K274" i="1" s="1"/>
  <c r="H275" i="1"/>
  <c r="K275" i="1" s="1"/>
  <c r="J275" i="1"/>
  <c r="H276" i="1"/>
  <c r="K276" i="1" s="1"/>
  <c r="J276" i="1"/>
  <c r="H277" i="1"/>
  <c r="J277" i="1"/>
  <c r="K277" i="1"/>
  <c r="H278" i="1"/>
  <c r="J278" i="1"/>
  <c r="K278" i="1"/>
  <c r="H279" i="1"/>
  <c r="J279" i="1"/>
  <c r="K279" i="1"/>
  <c r="F249" i="1"/>
  <c r="F236" i="1"/>
  <c r="F234" i="1"/>
  <c r="K273" i="1" l="1"/>
  <c r="K270" i="1"/>
  <c r="K265" i="1"/>
  <c r="K266" i="1"/>
  <c r="H237" i="1"/>
  <c r="K237" i="1" s="1"/>
  <c r="J237" i="1"/>
  <c r="H238" i="1"/>
  <c r="J238" i="1"/>
  <c r="K238" i="1" s="1"/>
  <c r="H239" i="1"/>
  <c r="J239" i="1"/>
  <c r="H240" i="1"/>
  <c r="K240" i="1" s="1"/>
  <c r="J240" i="1"/>
  <c r="H241" i="1"/>
  <c r="J241" i="1"/>
  <c r="H242" i="1"/>
  <c r="J242" i="1"/>
  <c r="H243" i="1"/>
  <c r="K243" i="1" s="1"/>
  <c r="J243" i="1"/>
  <c r="H244" i="1"/>
  <c r="K244" i="1" s="1"/>
  <c r="J244" i="1"/>
  <c r="H245" i="1"/>
  <c r="K245" i="1" s="1"/>
  <c r="J245" i="1"/>
  <c r="H246" i="1"/>
  <c r="J246" i="1"/>
  <c r="K246" i="1" s="1"/>
  <c r="H247" i="1"/>
  <c r="J247" i="1"/>
  <c r="K247" i="1" s="1"/>
  <c r="H248" i="1"/>
  <c r="J248" i="1"/>
  <c r="K248" i="1"/>
  <c r="H249" i="1"/>
  <c r="K249" i="1" s="1"/>
  <c r="J249" i="1"/>
  <c r="H250" i="1"/>
  <c r="J250" i="1"/>
  <c r="H251" i="1"/>
  <c r="J251" i="1"/>
  <c r="K251" i="1" s="1"/>
  <c r="H252" i="1"/>
  <c r="K252" i="1" s="1"/>
  <c r="J252" i="1"/>
  <c r="H253" i="1"/>
  <c r="J253" i="1"/>
  <c r="K253" i="1"/>
  <c r="H254" i="1"/>
  <c r="J254" i="1"/>
  <c r="K254" i="1" s="1"/>
  <c r="H255" i="1"/>
  <c r="J255" i="1"/>
  <c r="K255" i="1" s="1"/>
  <c r="H256" i="1"/>
  <c r="J256" i="1"/>
  <c r="K256" i="1" s="1"/>
  <c r="H257" i="1"/>
  <c r="J257" i="1"/>
  <c r="K257" i="1" s="1"/>
  <c r="H258" i="1"/>
  <c r="K258" i="1" s="1"/>
  <c r="J258" i="1"/>
  <c r="H259" i="1"/>
  <c r="K259" i="1" s="1"/>
  <c r="J259" i="1"/>
  <c r="H260" i="1"/>
  <c r="J260" i="1"/>
  <c r="K260" i="1" s="1"/>
  <c r="H261" i="1"/>
  <c r="J261" i="1"/>
  <c r="K261" i="1" s="1"/>
  <c r="K250" i="1" l="1"/>
  <c r="K242" i="1"/>
  <c r="K241" i="1"/>
  <c r="K239" i="1"/>
  <c r="J232" i="1"/>
  <c r="J233" i="1"/>
  <c r="J234" i="1"/>
  <c r="J235" i="1"/>
  <c r="J236" i="1"/>
  <c r="H232" i="1"/>
  <c r="H233" i="1"/>
  <c r="H234" i="1"/>
  <c r="K234" i="1" s="1"/>
  <c r="H235" i="1"/>
  <c r="H236" i="1"/>
  <c r="J229" i="1"/>
  <c r="J230" i="1"/>
  <c r="J231" i="1"/>
  <c r="H229" i="1"/>
  <c r="H230" i="1"/>
  <c r="H231" i="1"/>
  <c r="H228" i="1"/>
  <c r="K228" i="1" s="1"/>
  <c r="J228" i="1"/>
  <c r="J216" i="1"/>
  <c r="K216" i="1" s="1"/>
  <c r="L216" i="1" s="1"/>
  <c r="J217" i="1"/>
  <c r="J218" i="1"/>
  <c r="J219" i="1"/>
  <c r="J220" i="1"/>
  <c r="J221" i="1"/>
  <c r="J222" i="1"/>
  <c r="J223" i="1"/>
  <c r="J224" i="1"/>
  <c r="J225" i="1"/>
  <c r="J226" i="1"/>
  <c r="J227" i="1"/>
  <c r="H216" i="1"/>
  <c r="H217" i="1"/>
  <c r="H218" i="1"/>
  <c r="H219" i="1"/>
  <c r="K219" i="1" s="1"/>
  <c r="H220" i="1"/>
  <c r="H221" i="1"/>
  <c r="H222" i="1"/>
  <c r="H223" i="1"/>
  <c r="H224" i="1"/>
  <c r="H225" i="1"/>
  <c r="H226" i="1"/>
  <c r="H227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H199" i="1"/>
  <c r="K199" i="1" s="1"/>
  <c r="H200" i="1"/>
  <c r="K200" i="1" s="1"/>
  <c r="H201" i="1"/>
  <c r="H202" i="1"/>
  <c r="K202" i="1" s="1"/>
  <c r="H203" i="1"/>
  <c r="H204" i="1"/>
  <c r="H205" i="1"/>
  <c r="K205" i="1" s="1"/>
  <c r="H206" i="1"/>
  <c r="H207" i="1"/>
  <c r="H208" i="1"/>
  <c r="K208" i="1" s="1"/>
  <c r="H209" i="1"/>
  <c r="K209" i="1" s="1"/>
  <c r="H210" i="1"/>
  <c r="K210" i="1" s="1"/>
  <c r="H211" i="1"/>
  <c r="H212" i="1"/>
  <c r="K212" i="1" s="1"/>
  <c r="H213" i="1"/>
  <c r="H214" i="1"/>
  <c r="H215" i="1"/>
  <c r="K215" i="1" s="1"/>
  <c r="K236" i="1" l="1"/>
  <c r="K235" i="1"/>
  <c r="K231" i="1"/>
  <c r="L217" i="1"/>
  <c r="K222" i="1"/>
  <c r="K223" i="1"/>
  <c r="K229" i="1"/>
  <c r="K230" i="1"/>
  <c r="K226" i="1"/>
  <c r="K233" i="1"/>
  <c r="K232" i="1"/>
  <c r="K227" i="1"/>
  <c r="K225" i="1"/>
  <c r="K224" i="1"/>
  <c r="K221" i="1"/>
  <c r="K220" i="1"/>
  <c r="K218" i="1"/>
  <c r="K214" i="1"/>
  <c r="K211" i="1"/>
  <c r="K207" i="1"/>
  <c r="K213" i="1"/>
  <c r="K206" i="1"/>
  <c r="K204" i="1"/>
  <c r="K203" i="1"/>
  <c r="K201" i="1"/>
  <c r="F168" i="1"/>
  <c r="J123" i="1"/>
  <c r="L218" i="1" l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F60" i="1"/>
  <c r="F146" i="1"/>
  <c r="F142" i="1"/>
  <c r="F128" i="1"/>
  <c r="F127" i="1"/>
  <c r="F61" i="1"/>
  <c r="F129" i="1"/>
  <c r="F133" i="1"/>
  <c r="O124" i="1"/>
  <c r="F76" i="1" l="1"/>
  <c r="F49" i="1"/>
  <c r="F48" i="1"/>
  <c r="F67" i="1"/>
  <c r="F63" i="1"/>
  <c r="F66" i="1"/>
  <c r="F35" i="1" l="1"/>
  <c r="H10" i="1" l="1"/>
  <c r="J10" i="1"/>
  <c r="H11" i="1"/>
  <c r="K11" i="1" s="1"/>
  <c r="J11" i="1"/>
  <c r="H12" i="1"/>
  <c r="J12" i="1"/>
  <c r="H13" i="1"/>
  <c r="K13" i="1" s="1"/>
  <c r="J13" i="1"/>
  <c r="H14" i="1"/>
  <c r="K14" i="1" s="1"/>
  <c r="J14" i="1"/>
  <c r="H15" i="1"/>
  <c r="K15" i="1" s="1"/>
  <c r="J15" i="1"/>
  <c r="H16" i="1"/>
  <c r="K16" i="1" s="1"/>
  <c r="J16" i="1"/>
  <c r="H17" i="1"/>
  <c r="K17" i="1" s="1"/>
  <c r="J17" i="1"/>
  <c r="H18" i="1"/>
  <c r="K18" i="1" s="1"/>
  <c r="J18" i="1"/>
  <c r="H19" i="1"/>
  <c r="J19" i="1"/>
  <c r="H20" i="1"/>
  <c r="J20" i="1"/>
  <c r="H21" i="1"/>
  <c r="J21" i="1"/>
  <c r="H22" i="1"/>
  <c r="J22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1" i="1"/>
  <c r="J41" i="1"/>
  <c r="H42" i="1"/>
  <c r="J42" i="1"/>
  <c r="H43" i="1"/>
  <c r="J43" i="1"/>
  <c r="H44" i="1"/>
  <c r="J44" i="1"/>
  <c r="H45" i="1"/>
  <c r="J45" i="1"/>
  <c r="H46" i="1"/>
  <c r="J46" i="1"/>
  <c r="H47" i="1"/>
  <c r="J47" i="1"/>
  <c r="H48" i="1"/>
  <c r="J48" i="1"/>
  <c r="H49" i="1"/>
  <c r="J49" i="1"/>
  <c r="H50" i="1"/>
  <c r="J50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64" i="1"/>
  <c r="J64" i="1"/>
  <c r="H65" i="1"/>
  <c r="J65" i="1"/>
  <c r="H66" i="1"/>
  <c r="J66" i="1"/>
  <c r="H67" i="1"/>
  <c r="J67" i="1"/>
  <c r="H68" i="1"/>
  <c r="J68" i="1"/>
  <c r="H69" i="1"/>
  <c r="J69" i="1"/>
  <c r="H70" i="1"/>
  <c r="J70" i="1"/>
  <c r="H71" i="1"/>
  <c r="J71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83" i="1"/>
  <c r="J83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H95" i="1"/>
  <c r="J95" i="1"/>
  <c r="H96" i="1"/>
  <c r="J96" i="1"/>
  <c r="H97" i="1"/>
  <c r="J97" i="1"/>
  <c r="H98" i="1"/>
  <c r="J98" i="1"/>
  <c r="H99" i="1"/>
  <c r="J99" i="1"/>
  <c r="H100" i="1"/>
  <c r="J100" i="1"/>
  <c r="H101" i="1"/>
  <c r="J101" i="1"/>
  <c r="H102" i="1"/>
  <c r="J102" i="1"/>
  <c r="H103" i="1"/>
  <c r="J103" i="1"/>
  <c r="H104" i="1"/>
  <c r="J104" i="1"/>
  <c r="H105" i="1"/>
  <c r="J105" i="1"/>
  <c r="H106" i="1"/>
  <c r="J106" i="1"/>
  <c r="H107" i="1"/>
  <c r="J107" i="1"/>
  <c r="H108" i="1"/>
  <c r="J108" i="1"/>
  <c r="H109" i="1"/>
  <c r="J109" i="1"/>
  <c r="H110" i="1"/>
  <c r="J110" i="1"/>
  <c r="H111" i="1"/>
  <c r="J111" i="1"/>
  <c r="H112" i="1"/>
  <c r="J112" i="1"/>
  <c r="H113" i="1"/>
  <c r="J113" i="1"/>
  <c r="H114" i="1"/>
  <c r="J114" i="1"/>
  <c r="H115" i="1"/>
  <c r="J115" i="1"/>
  <c r="H116" i="1"/>
  <c r="J116" i="1"/>
  <c r="H117" i="1"/>
  <c r="J117" i="1"/>
  <c r="H118" i="1"/>
  <c r="J118" i="1"/>
  <c r="H119" i="1"/>
  <c r="J119" i="1"/>
  <c r="H120" i="1"/>
  <c r="J120" i="1"/>
  <c r="H121" i="1"/>
  <c r="J121" i="1"/>
  <c r="H122" i="1"/>
  <c r="J122" i="1"/>
  <c r="H123" i="1"/>
  <c r="H124" i="1"/>
  <c r="J124" i="1"/>
  <c r="H125" i="1"/>
  <c r="J125" i="1"/>
  <c r="H126" i="1"/>
  <c r="J126" i="1"/>
  <c r="H127" i="1"/>
  <c r="J127" i="1"/>
  <c r="H128" i="1"/>
  <c r="J128" i="1"/>
  <c r="H129" i="1"/>
  <c r="J129" i="1"/>
  <c r="H130" i="1"/>
  <c r="J130" i="1"/>
  <c r="H131" i="1"/>
  <c r="J131" i="1"/>
  <c r="H132" i="1"/>
  <c r="J132" i="1"/>
  <c r="H133" i="1"/>
  <c r="J133" i="1"/>
  <c r="H134" i="1"/>
  <c r="J134" i="1"/>
  <c r="H135" i="1"/>
  <c r="J135" i="1"/>
  <c r="H136" i="1"/>
  <c r="J136" i="1"/>
  <c r="H137" i="1"/>
  <c r="J137" i="1"/>
  <c r="H138" i="1"/>
  <c r="J138" i="1"/>
  <c r="K138" i="1" s="1"/>
  <c r="H139" i="1"/>
  <c r="J139" i="1"/>
  <c r="H140" i="1"/>
  <c r="J140" i="1"/>
  <c r="H141" i="1"/>
  <c r="J141" i="1"/>
  <c r="H142" i="1"/>
  <c r="J142" i="1"/>
  <c r="H143" i="1"/>
  <c r="J143" i="1"/>
  <c r="H144" i="1"/>
  <c r="J144" i="1"/>
  <c r="H145" i="1"/>
  <c r="J145" i="1"/>
  <c r="H146" i="1"/>
  <c r="J146" i="1"/>
  <c r="H147" i="1"/>
  <c r="K147" i="1" s="1"/>
  <c r="J147" i="1"/>
  <c r="H148" i="1"/>
  <c r="J148" i="1"/>
  <c r="H149" i="1"/>
  <c r="J149" i="1"/>
  <c r="H150" i="1"/>
  <c r="J150" i="1"/>
  <c r="H151" i="1"/>
  <c r="J151" i="1"/>
  <c r="H152" i="1"/>
  <c r="J152" i="1"/>
  <c r="H153" i="1"/>
  <c r="J153" i="1"/>
  <c r="H154" i="1"/>
  <c r="J154" i="1"/>
  <c r="H155" i="1"/>
  <c r="J155" i="1"/>
  <c r="H156" i="1"/>
  <c r="J156" i="1"/>
  <c r="H157" i="1"/>
  <c r="J157" i="1"/>
  <c r="H158" i="1"/>
  <c r="J158" i="1"/>
  <c r="H159" i="1"/>
  <c r="J159" i="1"/>
  <c r="H160" i="1"/>
  <c r="J160" i="1"/>
  <c r="H161" i="1"/>
  <c r="J161" i="1"/>
  <c r="H162" i="1"/>
  <c r="J162" i="1"/>
  <c r="H163" i="1"/>
  <c r="J163" i="1"/>
  <c r="H164" i="1"/>
  <c r="J164" i="1"/>
  <c r="H165" i="1"/>
  <c r="J165" i="1"/>
  <c r="H166" i="1"/>
  <c r="J166" i="1"/>
  <c r="H167" i="1"/>
  <c r="J167" i="1"/>
  <c r="H168" i="1"/>
  <c r="J168" i="1"/>
  <c r="H169" i="1"/>
  <c r="J169" i="1"/>
  <c r="H170" i="1"/>
  <c r="J170" i="1"/>
  <c r="H171" i="1"/>
  <c r="J171" i="1"/>
  <c r="H172" i="1"/>
  <c r="J172" i="1"/>
  <c r="H173" i="1"/>
  <c r="J173" i="1"/>
  <c r="H174" i="1"/>
  <c r="J174" i="1"/>
  <c r="H175" i="1"/>
  <c r="J175" i="1"/>
  <c r="H176" i="1"/>
  <c r="J176" i="1"/>
  <c r="H177" i="1"/>
  <c r="J177" i="1"/>
  <c r="H178" i="1"/>
  <c r="J178" i="1"/>
  <c r="H179" i="1"/>
  <c r="J179" i="1"/>
  <c r="H180" i="1"/>
  <c r="J180" i="1"/>
  <c r="H181" i="1"/>
  <c r="J181" i="1"/>
  <c r="H182" i="1"/>
  <c r="J182" i="1"/>
  <c r="H183" i="1"/>
  <c r="J183" i="1"/>
  <c r="H184" i="1"/>
  <c r="J184" i="1"/>
  <c r="H185" i="1"/>
  <c r="J185" i="1"/>
  <c r="H186" i="1"/>
  <c r="J186" i="1"/>
  <c r="H187" i="1"/>
  <c r="J187" i="1"/>
  <c r="H188" i="1"/>
  <c r="J188" i="1"/>
  <c r="H189" i="1"/>
  <c r="J189" i="1"/>
  <c r="H190" i="1"/>
  <c r="J190" i="1"/>
  <c r="H191" i="1"/>
  <c r="J191" i="1"/>
  <c r="H192" i="1"/>
  <c r="J192" i="1"/>
  <c r="H193" i="1"/>
  <c r="J193" i="1"/>
  <c r="H194" i="1"/>
  <c r="J194" i="1"/>
  <c r="H195" i="1"/>
  <c r="J195" i="1"/>
  <c r="H196" i="1"/>
  <c r="J196" i="1"/>
  <c r="H197" i="1"/>
  <c r="J197" i="1"/>
  <c r="H198" i="1"/>
  <c r="J198" i="1"/>
  <c r="K170" i="1" l="1"/>
  <c r="K154" i="1"/>
  <c r="K195" i="1"/>
  <c r="K179" i="1"/>
  <c r="K131" i="1"/>
  <c r="K99" i="1"/>
  <c r="K155" i="1"/>
  <c r="K146" i="1"/>
  <c r="K123" i="1"/>
  <c r="K178" i="1"/>
  <c r="K194" i="1"/>
  <c r="K171" i="1"/>
  <c r="K139" i="1"/>
  <c r="K130" i="1"/>
  <c r="K107" i="1"/>
  <c r="K98" i="1"/>
  <c r="K190" i="1"/>
  <c r="K174" i="1"/>
  <c r="K172" i="1"/>
  <c r="K169" i="1"/>
  <c r="K167" i="1"/>
  <c r="K156" i="1"/>
  <c r="K153" i="1"/>
  <c r="K151" i="1"/>
  <c r="K142" i="1"/>
  <c r="K140" i="1"/>
  <c r="K137" i="1"/>
  <c r="K135" i="1"/>
  <c r="K126" i="1"/>
  <c r="K124" i="1"/>
  <c r="K110" i="1"/>
  <c r="K105" i="1"/>
  <c r="K103" i="1"/>
  <c r="K198" i="1"/>
  <c r="K196" i="1"/>
  <c r="K193" i="1"/>
  <c r="K191" i="1"/>
  <c r="K182" i="1"/>
  <c r="K180" i="1"/>
  <c r="K177" i="1"/>
  <c r="K175" i="1"/>
  <c r="K166" i="1"/>
  <c r="K150" i="1"/>
  <c r="K148" i="1"/>
  <c r="K145" i="1"/>
  <c r="K143" i="1"/>
  <c r="K134" i="1"/>
  <c r="K132" i="1"/>
  <c r="K129" i="1"/>
  <c r="K127" i="1"/>
  <c r="K102" i="1"/>
  <c r="K100" i="1"/>
  <c r="K97" i="1"/>
  <c r="K95" i="1"/>
  <c r="K197" i="1"/>
  <c r="K192" i="1"/>
  <c r="K181" i="1"/>
  <c r="K176" i="1"/>
  <c r="K173" i="1"/>
  <c r="K168" i="1"/>
  <c r="K165" i="1"/>
  <c r="K157" i="1"/>
  <c r="K152" i="1"/>
  <c r="K149" i="1"/>
  <c r="K144" i="1"/>
  <c r="K141" i="1"/>
  <c r="K136" i="1"/>
  <c r="K133" i="1"/>
  <c r="K128" i="1"/>
  <c r="K125" i="1"/>
  <c r="K104" i="1"/>
  <c r="K101" i="1"/>
  <c r="K96" i="1"/>
  <c r="K93" i="1"/>
  <c r="K19" i="1"/>
  <c r="K90" i="1"/>
  <c r="K86" i="1"/>
  <c r="K80" i="1"/>
  <c r="K74" i="1"/>
  <c r="K70" i="1"/>
  <c r="K64" i="1"/>
  <c r="K60" i="1"/>
  <c r="K56" i="1"/>
  <c r="K50" i="1"/>
  <c r="K46" i="1"/>
  <c r="K40" i="1"/>
  <c r="K34" i="1"/>
  <c r="K28" i="1"/>
  <c r="K22" i="1"/>
  <c r="K12" i="1"/>
  <c r="K91" i="1"/>
  <c r="K94" i="1"/>
  <c r="K88" i="1"/>
  <c r="K84" i="1"/>
  <c r="K82" i="1"/>
  <c r="K78" i="1"/>
  <c r="K76" i="1"/>
  <c r="K72" i="1"/>
  <c r="K68" i="1"/>
  <c r="K66" i="1"/>
  <c r="K62" i="1"/>
  <c r="K58" i="1"/>
  <c r="K54" i="1"/>
  <c r="K52" i="1"/>
  <c r="K48" i="1"/>
  <c r="K44" i="1"/>
  <c r="K42" i="1"/>
  <c r="K38" i="1"/>
  <c r="K36" i="1"/>
  <c r="K32" i="1"/>
  <c r="K30" i="1"/>
  <c r="K26" i="1"/>
  <c r="K24" i="1"/>
  <c r="K20" i="1"/>
  <c r="K10" i="1"/>
  <c r="K92" i="1"/>
  <c r="K89" i="1"/>
  <c r="K87" i="1"/>
  <c r="K85" i="1"/>
  <c r="K83" i="1"/>
  <c r="K81" i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H9" i="1" l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l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</calcChain>
</file>

<file path=xl/comments1.xml><?xml version="1.0" encoding="utf-8"?>
<comments xmlns="http://schemas.openxmlformats.org/spreadsheetml/2006/main">
  <authors>
    <author>Leann Koon</author>
  </authors>
  <commentList>
    <comment ref="F156" authorId="0" shapeId="0">
      <text>
        <r>
          <rPr>
            <b/>
            <sz val="9"/>
            <color indexed="81"/>
            <rFont val="Tahoma"/>
            <family val="2"/>
          </rPr>
          <t>Leann Koon:</t>
        </r>
        <r>
          <rPr>
            <sz val="9"/>
            <color indexed="81"/>
            <rFont val="Tahoma"/>
            <family val="2"/>
          </rPr>
          <t xml:space="preserve">
Timesheets indicate $1,122.46.</t>
        </r>
      </text>
    </comment>
    <comment ref="F170" authorId="0" shapeId="0">
      <text>
        <r>
          <rPr>
            <b/>
            <sz val="9"/>
            <color indexed="81"/>
            <rFont val="Tahoma"/>
            <family val="2"/>
          </rPr>
          <t>Leann Koon:</t>
        </r>
        <r>
          <rPr>
            <sz val="9"/>
            <color indexed="81"/>
            <rFont val="Tahoma"/>
            <family val="2"/>
          </rPr>
          <t xml:space="preserve">
Since payroll was corrected, not sure if this was also?</t>
        </r>
      </text>
    </comment>
  </commentList>
</comments>
</file>

<file path=xl/sharedStrings.xml><?xml version="1.0" encoding="utf-8"?>
<sst xmlns="http://schemas.openxmlformats.org/spreadsheetml/2006/main" count="824" uniqueCount="198">
  <si>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</si>
  <si>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</si>
  <si>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</si>
  <si>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</si>
  <si>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</si>
  <si>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</si>
  <si>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</si>
  <si>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</si>
  <si>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</si>
  <si>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</si>
  <si>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</si>
  <si>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</si>
  <si>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</si>
  <si>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</si>
  <si>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</si>
  <si>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N</t>
  </si>
  <si>
    <t>Benefits</t>
  </si>
  <si>
    <t>IDC</t>
  </si>
  <si>
    <t>Payroll</t>
  </si>
  <si>
    <t>Y</t>
  </si>
  <si>
    <t>Checks</t>
  </si>
  <si>
    <t>Off Campus Printing</t>
  </si>
  <si>
    <t>Consultant/Professional</t>
  </si>
  <si>
    <t>Postage</t>
  </si>
  <si>
    <t>Postage - WSF Call for Abstracts</t>
  </si>
  <si>
    <t>F&amp;A November 2014</t>
  </si>
  <si>
    <t>4W 5052 WSRTC Meeting Coordination, Western States Forum Travel Support and Website Maintenance (Task Order 5)</t>
  </si>
  <si>
    <t>Project Start Date:  8/1/2014</t>
  </si>
  <si>
    <t>Project End Date:  6/30/2016</t>
  </si>
  <si>
    <t>Postage - WSF Save the Date postcards</t>
  </si>
  <si>
    <t>Office/Computer Supp</t>
  </si>
  <si>
    <t>Printing - WSF Call for Abstracts</t>
  </si>
  <si>
    <t>Printing - WSF Save the Date postcards</t>
  </si>
  <si>
    <t>WSF Event Planner</t>
  </si>
  <si>
    <t>December payroll paid January 2015</t>
  </si>
  <si>
    <t>October &amp; November payroll paid December 2014</t>
  </si>
  <si>
    <t>January payroll paid February 2015</t>
  </si>
  <si>
    <t>February payroll paid March 2015</t>
  </si>
  <si>
    <t>F&amp;A December 2014</t>
  </si>
  <si>
    <t>F&amp;A January 2015</t>
  </si>
  <si>
    <t>F&amp;A February 2015</t>
  </si>
  <si>
    <t>Folding - WSF Brochure Cover Letter</t>
  </si>
  <si>
    <t>Printing - WSF Brochure, Insert</t>
  </si>
  <si>
    <t>March payroll paid April 2015</t>
  </si>
  <si>
    <t>Participant Support</t>
  </si>
  <si>
    <t>Postage - WSF Brochures</t>
  </si>
  <si>
    <t>April payroll paid May 2015</t>
  </si>
  <si>
    <t>Workshops/Conference</t>
  </si>
  <si>
    <t>WSF 2015 - plates/utensils rentals</t>
  </si>
  <si>
    <t>WSF 2015 - Meeting Room Rental</t>
  </si>
  <si>
    <t>WSF 2015 - Linens</t>
  </si>
  <si>
    <t>WSF 2015 - Conference Supplies</t>
  </si>
  <si>
    <t>Campus Services</t>
  </si>
  <si>
    <t>Printing - WSF Brochure Cover Letter</t>
  </si>
  <si>
    <t>Printing - WSF presentations, handouts</t>
  </si>
  <si>
    <t>Photocopy/Photo/Repr</t>
  </si>
  <si>
    <t>WSF 2015 - Notebooks</t>
  </si>
  <si>
    <t>Advertising</t>
  </si>
  <si>
    <t>WSF 2015 - Logo Mugs, Marketing Support</t>
  </si>
  <si>
    <t>WSF 2015 - Speaker Recognition</t>
  </si>
  <si>
    <t>Long Distance</t>
  </si>
  <si>
    <t>Teleconference - review first drafts</t>
  </si>
  <si>
    <t>Out-of-State Lodging</t>
  </si>
  <si>
    <t>Educational Expense</t>
  </si>
  <si>
    <t>WSF 2015 - WTI meals (dinners)</t>
  </si>
  <si>
    <t>WSF 2015 - WTI meals (lunches)</t>
  </si>
  <si>
    <t>Registration Fees</t>
  </si>
  <si>
    <t>F&amp;A March 2015</t>
  </si>
  <si>
    <t>F&amp;A April 2015</t>
  </si>
  <si>
    <t>F&amp;A May 2015</t>
  </si>
  <si>
    <t>F&amp;A June 2015</t>
  </si>
  <si>
    <t>WSF 2015 - meals (dinners)</t>
  </si>
  <si>
    <t xml:space="preserve"> WSF 2015 - refreshments, food</t>
  </si>
  <si>
    <t>WSF 2015 - meeting refreshments</t>
  </si>
  <si>
    <t>WSF 2015 - meeting refreshments (WTI)</t>
  </si>
  <si>
    <t>WSF 2015 - meals (lunches)</t>
  </si>
  <si>
    <t>WSF 2015 - guest meals (credit)</t>
  </si>
  <si>
    <t>WSF 2015 - cover pages for notebooks</t>
  </si>
  <si>
    <t>May + June payroll 2015</t>
  </si>
  <si>
    <t>May payroll paid June 2015 (see June payroll entries)</t>
  </si>
  <si>
    <t>Purchase Card Rebate</t>
  </si>
  <si>
    <t>Printing - WSF handouts</t>
  </si>
  <si>
    <t>Printing - WSF handouts - Credit for duplicate charge</t>
  </si>
  <si>
    <t>Cmptrs/Acc&lt;$5,000</t>
  </si>
  <si>
    <t>Software &lt; $5,000</t>
  </si>
  <si>
    <t>Postage/Mailing</t>
  </si>
  <si>
    <t>Out-of-State Travel</t>
  </si>
  <si>
    <t>Out-of-State Car Ren</t>
  </si>
  <si>
    <t>WSF 2015 - set agenda</t>
  </si>
  <si>
    <t>Subscriptions</t>
  </si>
  <si>
    <t>WSRTC Listserv (annual fee)</t>
  </si>
  <si>
    <t>F&amp;A July 2015</t>
  </si>
  <si>
    <t>July payroll paid August 2015</t>
  </si>
  <si>
    <t>WSF 2015 - printing, name badges</t>
  </si>
  <si>
    <t>Out of State Meals</t>
  </si>
  <si>
    <t>F&amp;A August 2015</t>
  </si>
  <si>
    <t>WSF 2015 - Name Badges, Certificates</t>
  </si>
  <si>
    <t>August payroll paid September 2015</t>
  </si>
  <si>
    <t>F&amp;A September 2015</t>
  </si>
  <si>
    <t>September payroll paid October 2015</t>
  </si>
  <si>
    <t>F&amp;A October 2015</t>
  </si>
  <si>
    <t>October payroll paid November 2015</t>
  </si>
  <si>
    <t>F&amp;A November 2015</t>
  </si>
  <si>
    <t>WSF 2016 - printing Save the Date postcards</t>
  </si>
  <si>
    <t>WSF 2016 - mailing labels</t>
  </si>
  <si>
    <t>WSF 2016 - Call for Abstracts and cover letter folding</t>
  </si>
  <si>
    <t>WSF 2016 - printing Call for Abstracts cover letter</t>
  </si>
  <si>
    <t>WSF 2016 - printing Call for Abstracts</t>
  </si>
  <si>
    <t>WSF 2016 - supplies</t>
  </si>
  <si>
    <t>November payroll paid December 2015</t>
  </si>
  <si>
    <t>F&amp;A December 2015</t>
  </si>
  <si>
    <t>WSF 2016 - event planner booking fee</t>
  </si>
  <si>
    <t>December payroll paid January 2016</t>
  </si>
  <si>
    <t>WSF 2016 - mailing Call for Abstracts, cover letter</t>
  </si>
  <si>
    <t>January payroll paid February 2016</t>
  </si>
  <si>
    <t>F&amp;A January 2016</t>
  </si>
  <si>
    <t>F&amp;A February 2016</t>
  </si>
  <si>
    <t>February payroll paid March 2016</t>
  </si>
  <si>
    <t>WSF 2016 - brochure cover letter folding</t>
  </si>
  <si>
    <t>WSF 2016 - mailing registration brochure, cover letter</t>
  </si>
  <si>
    <t>March payroll paid April 2016</t>
  </si>
  <si>
    <t>WSF 2016 - printing brochure</t>
  </si>
  <si>
    <t>F&amp;A March 2016</t>
  </si>
  <si>
    <t>WSRTC Steering Committee Meeting (03-15-2016)</t>
  </si>
  <si>
    <t>April payroll paid May 2016</t>
  </si>
  <si>
    <t>F&amp;A April 2016</t>
  </si>
  <si>
    <t>WSF 2016 - printing brochure cover letter</t>
  </si>
  <si>
    <t>WSF recognition</t>
  </si>
  <si>
    <t>May payroll paid June 2016</t>
  </si>
  <si>
    <t>F&amp;A May 2016</t>
  </si>
  <si>
    <t xml:space="preserve">WSF 2016 - event planner  </t>
  </si>
  <si>
    <t>WSF 2016 - catering, delivery fees</t>
  </si>
  <si>
    <t>WSF 2016 - catering, rentals</t>
  </si>
  <si>
    <t>Minor Tools/Inst/Equ</t>
  </si>
  <si>
    <t>WSF 2016 - catering, WTI meals</t>
  </si>
  <si>
    <t>WSF 2016 - catering</t>
  </si>
  <si>
    <t>WSF equipment (microphone)</t>
  </si>
  <si>
    <t>WSF 2016 - supplies (flash drive)</t>
  </si>
  <si>
    <t>WSF 2016 - multi-tool, marketing support</t>
  </si>
  <si>
    <t>WSF 2016 - speaker appreciation</t>
  </si>
  <si>
    <t>WSF 2016 - printing, notebook contents</t>
  </si>
  <si>
    <t>WSF 2016 - printing, name tags, etc.</t>
  </si>
  <si>
    <t xml:space="preserve">November 2014 - </t>
  </si>
  <si>
    <t>November 2014 -</t>
  </si>
  <si>
    <t>Payroll correction -</t>
  </si>
  <si>
    <t xml:space="preserve">Payroll correction - </t>
  </si>
  <si>
    <t>December 2014 -</t>
  </si>
  <si>
    <t xml:space="preserve">December 2014 - </t>
  </si>
  <si>
    <t xml:space="preserve">January 2015 - </t>
  </si>
  <si>
    <t xml:space="preserve">February 2015 - </t>
  </si>
  <si>
    <t>Travel, WSF 2016 - lodging</t>
  </si>
  <si>
    <t>Travel, WSF 2016 - fuel</t>
  </si>
  <si>
    <t>Travel, ITS America, WSF 2016 - airfare</t>
  </si>
  <si>
    <t xml:space="preserve">Travel, NWTC 2016 - </t>
  </si>
  <si>
    <t>Travel, WSF 2016 - airfare</t>
  </si>
  <si>
    <t xml:space="preserve">May 2016 - </t>
  </si>
  <si>
    <t xml:space="preserve">April 2016 - </t>
  </si>
  <si>
    <t>Travel, WSF 2016 Speaker - airfare</t>
  </si>
  <si>
    <t>Travel, ITSA 2016 - airfare</t>
  </si>
  <si>
    <t>Travel, ITSA 2016 - registration</t>
  </si>
  <si>
    <t xml:space="preserve">March 2016 - </t>
  </si>
  <si>
    <t>Travel, NWTC 2016 -   lodging</t>
  </si>
  <si>
    <t>Travel, NWTC 2016 - lodging</t>
  </si>
  <si>
    <t xml:space="preserve">February 2016 - </t>
  </si>
  <si>
    <t>Travel, NWTC 2016 - registration</t>
  </si>
  <si>
    <t xml:space="preserve">January 2016 - </t>
  </si>
  <si>
    <t xml:space="preserve">December 2015 - </t>
  </si>
  <si>
    <t xml:space="preserve">November 2015 - </t>
  </si>
  <si>
    <t xml:space="preserve">Travel, NRITS 2015 - </t>
  </si>
  <si>
    <t xml:space="preserve">October 2015 - </t>
  </si>
  <si>
    <t xml:space="preserve">September 2015 - </t>
  </si>
  <si>
    <t xml:space="preserve">August 2015 - </t>
  </si>
  <si>
    <t>Travel, NRITS 2015 - lodging</t>
  </si>
  <si>
    <t>Travel, NRITS 2015 - per diem</t>
  </si>
  <si>
    <t>Travel, NRITS 2015 - car</t>
  </si>
  <si>
    <t xml:space="preserve"> Travel, NRITS 2015 - fuel</t>
  </si>
  <si>
    <t xml:space="preserve">July 2015 - </t>
  </si>
  <si>
    <t xml:space="preserve">Travel, WSF 2015 - </t>
  </si>
  <si>
    <t>Travel, NRITS 2015 - airfare</t>
  </si>
  <si>
    <t>Travel, NRITS 2015 -  registration</t>
  </si>
  <si>
    <t>Travel, NRITS 2015 - registration</t>
  </si>
  <si>
    <t>Travel, WSF 2015 Speaker - airfare</t>
  </si>
  <si>
    <t xml:space="preserve">March 2015 - </t>
  </si>
  <si>
    <t>March 2015 -</t>
  </si>
  <si>
    <t>April 2015 -</t>
  </si>
  <si>
    <t xml:space="preserve">April 2015 - </t>
  </si>
  <si>
    <t>Travel, WSF 2015 - airfare</t>
  </si>
  <si>
    <t xml:space="preserve">May 2015 - </t>
  </si>
  <si>
    <t>May 2015 -</t>
  </si>
  <si>
    <t>Travel, NRITS 2015 - Lodging</t>
  </si>
  <si>
    <t>Travel, NRITS 2015 - Registration</t>
  </si>
  <si>
    <t>Travel, WSF 2015 Speaker - lodging</t>
  </si>
  <si>
    <t>Travel, WSF 2015 - lodging</t>
  </si>
  <si>
    <t xml:space="preserve"> WSF 2015 - refreshments, food </t>
  </si>
  <si>
    <t xml:space="preserve">June 2015 - </t>
  </si>
  <si>
    <t>Travel, WSF 2015 Speaker -</t>
  </si>
  <si>
    <t xml:space="preserve">Travel, WSF 2015 Speaker - </t>
  </si>
  <si>
    <t>Travel, WSF 2015 -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</si>
</sst>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 applyFill="1"/>
    <xf numFmtId="0" fontId="0" fillId="0" borderId="0" xfId="0" quotePrefix="1"/>
    <xf numFmtId="165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0" fillId="5" borderId="0" xfId="0" applyNumberFormat="1" applyFill="1"/>
    <xf numFmtId="165" fontId="0" fillId="4" borderId="0" xfId="0" applyNumberFormat="1" applyFill="1"/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7" fontId="4" fillId="0" borderId="0" xfId="0" applyNumberFormat="1" applyFont="1"/>
    <xf numFmtId="165" fontId="4" fillId="0" borderId="0" xfId="0" applyNumberFormat="1" applyFont="1"/>
    <xf numFmtId="165" fontId="0" fillId="0" borderId="0" xfId="0" applyNumberFormat="1" applyFont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9"/>
  <sheetViews>
    <sheetView tabSelected="1" workbookViewId="0">
      <pane ySplit="7" topLeftCell="A264" activePane="bottomLeft" state="frozen"/>
      <selection pane="bottomLeft" activeCell="E288" sqref="E288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2.85546875" bestFit="1" customWidth="1"/>
    <col min="4" max="4" width="8.7109375" style="12" bestFit="1" customWidth="1"/>
    <col min="5" max="5" width="51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26</v>
      </c>
    </row>
    <row r="2" spans="1:17" x14ac:dyDescent="0.25">
      <c r="A2" s="1" t="s">
        <v>27</v>
      </c>
      <c r="J2" s="28" t="s">
        <v>13</v>
      </c>
      <c r="K2" s="28"/>
      <c r="L2" s="28"/>
      <c r="M2" s="28"/>
      <c r="N2" s="28"/>
      <c r="O2" s="28"/>
      <c r="P2" s="28"/>
      <c r="Q2" s="28"/>
    </row>
    <row r="3" spans="1:17" x14ac:dyDescent="0.25">
      <c r="A3" s="1" t="s">
        <v>28</v>
      </c>
      <c r="J3" t="s">
        <v>14</v>
      </c>
      <c r="K3"/>
      <c r="L3"/>
    </row>
    <row r="4" spans="1:17" x14ac:dyDescent="0.25">
      <c r="A4" s="1"/>
    </row>
    <row r="5" spans="1:17" x14ac:dyDescent="0.25">
      <c r="A5" s="1" t="s">
        <v>0</v>
      </c>
      <c r="F5" s="9" t="s">
        <v>12</v>
      </c>
      <c r="G5" s="5">
        <v>0.44</v>
      </c>
    </row>
    <row r="6" spans="1:17" x14ac:dyDescent="0.25">
      <c r="A6" s="1"/>
      <c r="B6" s="1"/>
      <c r="C6" s="1"/>
      <c r="D6" s="2"/>
      <c r="E6" s="1"/>
      <c r="F6" s="27" t="s">
        <v>1</v>
      </c>
      <c r="G6" s="27"/>
      <c r="H6" s="10"/>
      <c r="I6" s="27" t="s">
        <v>2</v>
      </c>
      <c r="J6" s="27"/>
      <c r="K6" s="7"/>
      <c r="L6" s="7"/>
      <c r="M6" s="1"/>
      <c r="N6" s="1"/>
    </row>
    <row r="7" spans="1:17" ht="15.75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8" t="s">
        <v>8</v>
      </c>
      <c r="G7" s="8" t="s">
        <v>9</v>
      </c>
      <c r="H7" s="8" t="s">
        <v>10</v>
      </c>
      <c r="I7" s="8" t="s">
        <v>8</v>
      </c>
      <c r="J7" s="8" t="s">
        <v>9</v>
      </c>
      <c r="K7" s="8" t="s">
        <v>10</v>
      </c>
      <c r="L7" s="8" t="s">
        <v>0</v>
      </c>
      <c r="M7" s="3"/>
      <c r="N7" s="4" t="s">
        <v>11</v>
      </c>
      <c r="O7" s="4" t="s">
        <v>20</v>
      </c>
    </row>
    <row r="8" spans="1:17" x14ac:dyDescent="0.25">
      <c r="L8" s="6">
        <v>91000</v>
      </c>
    </row>
    <row r="9" spans="1:17" x14ac:dyDescent="0.25">
      <c r="A9" s="11">
        <v>41939</v>
      </c>
      <c r="B9" s="11">
        <v>41941</v>
      </c>
      <c r="C9" t="s">
        <v>21</v>
      </c>
      <c r="D9" s="12" t="s">
        <v>19</v>
      </c>
      <c r="E9" t="s">
        <v>32</v>
      </c>
      <c r="F9" s="6">
        <v>135</v>
      </c>
      <c r="H9" s="6">
        <f>F9+G9</f>
        <v>135</v>
      </c>
      <c r="J9" s="6">
        <f>IF(G9=0, IF(D9="Y", (F9*$G$5) + (I9*$G$5), 0), 0)</f>
        <v>59.4</v>
      </c>
      <c r="K9" s="6">
        <f>IF(H9&gt;0, 0, I9+J9)</f>
        <v>0</v>
      </c>
      <c r="L9" s="6">
        <f>L8-H9-K9</f>
        <v>90865</v>
      </c>
    </row>
    <row r="10" spans="1:17" x14ac:dyDescent="0.25">
      <c r="A10" s="11">
        <v>41939</v>
      </c>
      <c r="B10" s="11">
        <v>41969</v>
      </c>
      <c r="C10" t="s">
        <v>23</v>
      </c>
      <c r="D10" s="12" t="s">
        <v>19</v>
      </c>
      <c r="E10" t="s">
        <v>29</v>
      </c>
      <c r="F10" s="6">
        <v>60.82</v>
      </c>
      <c r="H10" s="6">
        <f t="shared" ref="H10:H73" si="0">F10+G10</f>
        <v>60.82</v>
      </c>
      <c r="J10" s="6">
        <f t="shared" ref="J10:J43" si="1">IF(G10=0, IF(D10="Y", (F10*$G$5) + (I10*$G$5), 0), 0)</f>
        <v>26.7608</v>
      </c>
      <c r="K10" s="6">
        <f t="shared" ref="K10:K73" si="2">IF(H10&gt;0, 0, I10+J10)</f>
        <v>0</v>
      </c>
      <c r="L10" s="6">
        <f t="shared" ref="L10:L73" si="3">L9-H10-K10</f>
        <v>90804.18</v>
      </c>
    </row>
    <row r="11" spans="1:17" x14ac:dyDescent="0.25">
      <c r="A11" s="11">
        <v>41967</v>
      </c>
      <c r="B11" s="11">
        <v>41967</v>
      </c>
      <c r="C11" t="s">
        <v>30</v>
      </c>
      <c r="D11" s="12" t="s">
        <v>19</v>
      </c>
      <c r="E11" t="s">
        <v>31</v>
      </c>
      <c r="F11" s="6">
        <v>198.24</v>
      </c>
      <c r="H11" s="6">
        <f t="shared" si="0"/>
        <v>198.24</v>
      </c>
      <c r="J11" s="6">
        <f t="shared" si="1"/>
        <v>87.2256</v>
      </c>
      <c r="K11" s="6">
        <f t="shared" si="2"/>
        <v>0</v>
      </c>
      <c r="L11" s="6">
        <f t="shared" si="3"/>
        <v>90605.939999999988</v>
      </c>
    </row>
    <row r="12" spans="1:17" x14ac:dyDescent="0.25">
      <c r="A12" s="11">
        <v>41969</v>
      </c>
      <c r="B12" s="11">
        <v>41995</v>
      </c>
      <c r="C12" t="s">
        <v>23</v>
      </c>
      <c r="D12" s="12" t="s">
        <v>19</v>
      </c>
      <c r="E12" s="13" t="s">
        <v>24</v>
      </c>
      <c r="F12" s="6">
        <v>84.48</v>
      </c>
      <c r="H12" s="6">
        <f t="shared" si="0"/>
        <v>84.48</v>
      </c>
      <c r="J12" s="6">
        <f t="shared" si="1"/>
        <v>37.171199999999999</v>
      </c>
      <c r="K12" s="6">
        <f t="shared" si="2"/>
        <v>0</v>
      </c>
      <c r="L12" s="6">
        <f t="shared" si="3"/>
        <v>90521.459999999992</v>
      </c>
    </row>
    <row r="13" spans="1:17" x14ac:dyDescent="0.25">
      <c r="A13" s="11">
        <v>41973</v>
      </c>
      <c r="B13" s="11">
        <v>41973</v>
      </c>
      <c r="C13" t="s">
        <v>17</v>
      </c>
      <c r="D13" s="12" t="s">
        <v>15</v>
      </c>
      <c r="E13" t="s">
        <v>25</v>
      </c>
      <c r="G13" s="6">
        <v>59.4</v>
      </c>
      <c r="H13" s="6">
        <f t="shared" si="0"/>
        <v>59.4</v>
      </c>
      <c r="J13" s="6">
        <f t="shared" si="1"/>
        <v>0</v>
      </c>
      <c r="K13" s="6">
        <f t="shared" si="2"/>
        <v>0</v>
      </c>
      <c r="L13" s="6">
        <f t="shared" si="3"/>
        <v>90462.06</v>
      </c>
    </row>
    <row r="14" spans="1:17" x14ac:dyDescent="0.25">
      <c r="A14" s="11">
        <v>41973</v>
      </c>
      <c r="B14" s="11">
        <v>41984</v>
      </c>
      <c r="C14" t="s">
        <v>18</v>
      </c>
      <c r="D14" s="12" t="s">
        <v>19</v>
      </c>
      <c r="E14" t="s">
        <v>142</v>
      </c>
      <c r="F14" s="6">
        <v>85.87</v>
      </c>
      <c r="H14" s="6">
        <f t="shared" si="0"/>
        <v>85.87</v>
      </c>
      <c r="J14" s="6">
        <f t="shared" si="1"/>
        <v>37.782800000000002</v>
      </c>
      <c r="K14" s="6">
        <f t="shared" si="2"/>
        <v>0</v>
      </c>
      <c r="L14" s="6">
        <f t="shared" si="3"/>
        <v>90376.19</v>
      </c>
    </row>
    <row r="15" spans="1:17" x14ac:dyDescent="0.25">
      <c r="A15" s="11">
        <v>41973</v>
      </c>
      <c r="B15" s="11">
        <v>41984</v>
      </c>
      <c r="C15" t="s">
        <v>18</v>
      </c>
      <c r="D15" s="12" t="s">
        <v>19</v>
      </c>
      <c r="E15" t="s">
        <v>142</v>
      </c>
      <c r="F15" s="6">
        <v>240.36</v>
      </c>
      <c r="H15" s="6">
        <f t="shared" si="0"/>
        <v>240.36</v>
      </c>
      <c r="J15" s="6">
        <f t="shared" si="1"/>
        <v>105.75840000000001</v>
      </c>
      <c r="K15" s="6">
        <f t="shared" si="2"/>
        <v>0</v>
      </c>
      <c r="L15" s="6">
        <f>L14-H15-K15</f>
        <v>90135.83</v>
      </c>
    </row>
    <row r="16" spans="1:17" x14ac:dyDescent="0.25">
      <c r="A16" s="11">
        <v>41973</v>
      </c>
      <c r="B16" s="11">
        <v>41984</v>
      </c>
      <c r="C16" t="s">
        <v>18</v>
      </c>
      <c r="D16" s="12" t="s">
        <v>19</v>
      </c>
      <c r="E16" t="s">
        <v>143</v>
      </c>
      <c r="F16" s="6">
        <v>6.6</v>
      </c>
      <c r="H16" s="6">
        <f t="shared" si="0"/>
        <v>6.6</v>
      </c>
      <c r="J16" s="6">
        <f t="shared" si="1"/>
        <v>2.9039999999999999</v>
      </c>
      <c r="K16" s="6">
        <f t="shared" si="2"/>
        <v>0</v>
      </c>
      <c r="L16" s="6">
        <f t="shared" si="3"/>
        <v>90129.23</v>
      </c>
    </row>
    <row r="17" spans="1:15" x14ac:dyDescent="0.25">
      <c r="A17" s="11">
        <v>41989</v>
      </c>
      <c r="B17" s="11">
        <v>41989</v>
      </c>
      <c r="C17" t="s">
        <v>18</v>
      </c>
      <c r="D17" s="12" t="s">
        <v>19</v>
      </c>
      <c r="E17" t="s">
        <v>144</v>
      </c>
      <c r="F17" s="6">
        <v>136.08000000000001</v>
      </c>
      <c r="H17" s="6">
        <f t="shared" si="0"/>
        <v>136.08000000000001</v>
      </c>
      <c r="J17" s="6">
        <f t="shared" si="1"/>
        <v>59.875200000000007</v>
      </c>
      <c r="K17" s="6">
        <f t="shared" si="2"/>
        <v>0</v>
      </c>
      <c r="L17" s="6">
        <f t="shared" si="3"/>
        <v>89993.15</v>
      </c>
    </row>
    <row r="18" spans="1:15" x14ac:dyDescent="0.25">
      <c r="A18" s="11">
        <v>41989</v>
      </c>
      <c r="B18" s="11">
        <v>41989</v>
      </c>
      <c r="C18" t="s">
        <v>18</v>
      </c>
      <c r="D18" s="12" t="s">
        <v>19</v>
      </c>
      <c r="E18" t="s">
        <v>145</v>
      </c>
      <c r="F18" s="6">
        <v>362.39</v>
      </c>
      <c r="H18" s="6">
        <f t="shared" si="0"/>
        <v>362.39</v>
      </c>
      <c r="J18" s="6">
        <f t="shared" si="1"/>
        <v>159.45159999999998</v>
      </c>
      <c r="K18" s="6">
        <f t="shared" si="2"/>
        <v>0</v>
      </c>
      <c r="L18" s="6">
        <f t="shared" si="3"/>
        <v>89630.76</v>
      </c>
    </row>
    <row r="19" spans="1:15" x14ac:dyDescent="0.25">
      <c r="A19" s="11">
        <v>42003</v>
      </c>
      <c r="B19" s="11">
        <v>42003</v>
      </c>
      <c r="C19" t="s">
        <v>22</v>
      </c>
      <c r="D19" s="12" t="s">
        <v>19</v>
      </c>
      <c r="E19" s="13" t="s">
        <v>33</v>
      </c>
      <c r="F19" s="6">
        <v>300</v>
      </c>
      <c r="H19" s="6">
        <f t="shared" si="0"/>
        <v>300</v>
      </c>
      <c r="J19" s="6">
        <f t="shared" si="1"/>
        <v>132</v>
      </c>
      <c r="K19" s="6">
        <f t="shared" si="2"/>
        <v>0</v>
      </c>
      <c r="L19" s="6">
        <f t="shared" si="3"/>
        <v>89330.76</v>
      </c>
      <c r="O19" s="6"/>
    </row>
    <row r="20" spans="1:15" x14ac:dyDescent="0.25">
      <c r="A20" s="11">
        <v>42004</v>
      </c>
      <c r="B20" s="11">
        <v>42004</v>
      </c>
      <c r="C20" t="s">
        <v>16</v>
      </c>
      <c r="D20" s="12" t="s">
        <v>19</v>
      </c>
      <c r="E20" t="s">
        <v>35</v>
      </c>
      <c r="F20" s="6">
        <v>330.44</v>
      </c>
      <c r="H20" s="6">
        <f t="shared" si="0"/>
        <v>330.44</v>
      </c>
      <c r="J20" s="6">
        <f t="shared" si="1"/>
        <v>145.39359999999999</v>
      </c>
      <c r="K20" s="6">
        <f t="shared" si="2"/>
        <v>0</v>
      </c>
      <c r="L20" s="6">
        <f t="shared" si="3"/>
        <v>89000.319999999992</v>
      </c>
    </row>
    <row r="21" spans="1:15" x14ac:dyDescent="0.25">
      <c r="A21" s="11">
        <v>42004</v>
      </c>
      <c r="B21" s="11">
        <v>42013</v>
      </c>
      <c r="C21" t="s">
        <v>18</v>
      </c>
      <c r="D21" s="12" t="s">
        <v>19</v>
      </c>
      <c r="E21" t="s">
        <v>146</v>
      </c>
      <c r="F21" s="6">
        <v>368.06</v>
      </c>
      <c r="H21" s="6">
        <f t="shared" si="0"/>
        <v>368.06</v>
      </c>
      <c r="J21" s="6">
        <f t="shared" si="1"/>
        <v>161.94640000000001</v>
      </c>
      <c r="K21" s="6">
        <f t="shared" si="2"/>
        <v>0</v>
      </c>
      <c r="L21" s="6">
        <f t="shared" si="3"/>
        <v>88632.26</v>
      </c>
    </row>
    <row r="22" spans="1:15" x14ac:dyDescent="0.25">
      <c r="A22" s="11">
        <v>42004</v>
      </c>
      <c r="B22" s="11">
        <v>42013</v>
      </c>
      <c r="C22" t="s">
        <v>18</v>
      </c>
      <c r="D22" s="12" t="s">
        <v>19</v>
      </c>
      <c r="E22" t="s">
        <v>147</v>
      </c>
      <c r="F22" s="6">
        <v>240.6</v>
      </c>
      <c r="H22" s="6">
        <f t="shared" si="0"/>
        <v>240.6</v>
      </c>
      <c r="J22" s="6">
        <f t="shared" si="1"/>
        <v>105.864</v>
      </c>
      <c r="K22" s="6">
        <f t="shared" si="2"/>
        <v>0</v>
      </c>
      <c r="L22" s="6">
        <f t="shared" si="3"/>
        <v>88391.659999999989</v>
      </c>
    </row>
    <row r="23" spans="1:15" x14ac:dyDescent="0.25">
      <c r="A23" s="11">
        <v>42004</v>
      </c>
      <c r="B23" s="11">
        <v>42013</v>
      </c>
      <c r="C23" t="s">
        <v>16</v>
      </c>
      <c r="D23" s="12" t="s">
        <v>19</v>
      </c>
      <c r="E23" s="13" t="s">
        <v>34</v>
      </c>
      <c r="F23" s="6">
        <v>208.56</v>
      </c>
      <c r="H23" s="6">
        <f t="shared" si="0"/>
        <v>208.56</v>
      </c>
      <c r="J23" s="6">
        <f t="shared" si="1"/>
        <v>91.766400000000004</v>
      </c>
      <c r="K23" s="6">
        <f t="shared" si="2"/>
        <v>0</v>
      </c>
      <c r="L23" s="6">
        <f t="shared" si="3"/>
        <v>88183.099999999991</v>
      </c>
    </row>
    <row r="24" spans="1:15" x14ac:dyDescent="0.25">
      <c r="A24" s="11">
        <v>42004</v>
      </c>
      <c r="B24" s="11">
        <v>42004</v>
      </c>
      <c r="C24" t="s">
        <v>17</v>
      </c>
      <c r="D24" s="12" t="s">
        <v>15</v>
      </c>
      <c r="E24" t="s">
        <v>38</v>
      </c>
      <c r="G24" s="6">
        <v>662.31</v>
      </c>
      <c r="H24" s="6">
        <f t="shared" si="0"/>
        <v>662.31</v>
      </c>
      <c r="J24" s="6">
        <f t="shared" si="1"/>
        <v>0</v>
      </c>
      <c r="K24" s="6">
        <f t="shared" si="2"/>
        <v>0</v>
      </c>
      <c r="L24" s="6">
        <f t="shared" si="3"/>
        <v>87520.79</v>
      </c>
      <c r="O24" s="6"/>
    </row>
    <row r="25" spans="1:15" x14ac:dyDescent="0.25">
      <c r="A25" s="11">
        <v>42035</v>
      </c>
      <c r="B25" s="11">
        <v>42044</v>
      </c>
      <c r="C25" t="s">
        <v>18</v>
      </c>
      <c r="D25" s="12" t="s">
        <v>19</v>
      </c>
      <c r="E25" t="s">
        <v>148</v>
      </c>
      <c r="F25" s="6">
        <v>353.03</v>
      </c>
      <c r="H25" s="6">
        <f t="shared" si="0"/>
        <v>353.03</v>
      </c>
      <c r="J25" s="6">
        <f>IF(G25=0, IF(D25="Y", (F25*$G$5) + (I25*$G$5), 0), 0)</f>
        <v>155.33319999999998</v>
      </c>
      <c r="K25" s="6">
        <f t="shared" si="2"/>
        <v>0</v>
      </c>
      <c r="L25" s="6">
        <f t="shared" si="3"/>
        <v>87167.76</v>
      </c>
    </row>
    <row r="26" spans="1:15" x14ac:dyDescent="0.25">
      <c r="A26" s="11">
        <v>42035</v>
      </c>
      <c r="B26" s="11">
        <v>42044</v>
      </c>
      <c r="C26" t="s">
        <v>16</v>
      </c>
      <c r="D26" s="12" t="s">
        <v>19</v>
      </c>
      <c r="E26" t="s">
        <v>36</v>
      </c>
      <c r="F26" s="6">
        <v>189.89</v>
      </c>
      <c r="H26" s="6">
        <f t="shared" si="0"/>
        <v>189.89</v>
      </c>
      <c r="J26" s="6">
        <f>IF(G26=0, IF(D26="Y", (F26*$G$5) + (I26*$G$5), 0), 0)</f>
        <v>83.551599999999993</v>
      </c>
      <c r="K26" s="6">
        <f t="shared" si="2"/>
        <v>0</v>
      </c>
      <c r="L26" s="6">
        <f t="shared" si="3"/>
        <v>86977.87</v>
      </c>
    </row>
    <row r="27" spans="1:15" x14ac:dyDescent="0.25">
      <c r="A27" s="11">
        <v>42035</v>
      </c>
      <c r="B27" s="11">
        <v>42035</v>
      </c>
      <c r="C27" t="s">
        <v>17</v>
      </c>
      <c r="D27" s="12" t="s">
        <v>15</v>
      </c>
      <c r="E27" t="s">
        <v>39</v>
      </c>
      <c r="G27" s="6">
        <v>491.58</v>
      </c>
      <c r="H27" s="6">
        <f t="shared" si="0"/>
        <v>491.58</v>
      </c>
      <c r="J27" s="6">
        <f>IF(G27=0, IF(D27="Y", (F27*$G$5) + (I27*$G$5), 0), 0)</f>
        <v>0</v>
      </c>
      <c r="K27" s="6">
        <f t="shared" si="2"/>
        <v>0</v>
      </c>
      <c r="L27" s="6">
        <f t="shared" si="3"/>
        <v>86486.29</v>
      </c>
    </row>
    <row r="28" spans="1:15" x14ac:dyDescent="0.25">
      <c r="A28" s="11">
        <v>42063</v>
      </c>
      <c r="B28" s="11">
        <v>42072</v>
      </c>
      <c r="C28" t="s">
        <v>18</v>
      </c>
      <c r="D28" s="12" t="s">
        <v>19</v>
      </c>
      <c r="E28" t="s">
        <v>149</v>
      </c>
      <c r="F28" s="6">
        <v>272.91000000000003</v>
      </c>
      <c r="H28" s="6">
        <f t="shared" si="0"/>
        <v>272.91000000000003</v>
      </c>
      <c r="J28" s="6">
        <f t="shared" si="1"/>
        <v>120.08040000000001</v>
      </c>
      <c r="K28" s="6">
        <f t="shared" si="2"/>
        <v>0</v>
      </c>
      <c r="L28" s="6">
        <f t="shared" si="3"/>
        <v>86213.37999999999</v>
      </c>
    </row>
    <row r="29" spans="1:15" x14ac:dyDescent="0.25">
      <c r="A29" s="11">
        <v>42063</v>
      </c>
      <c r="B29" s="11">
        <v>42072</v>
      </c>
      <c r="C29" t="s">
        <v>18</v>
      </c>
      <c r="D29" s="12" t="s">
        <v>19</v>
      </c>
      <c r="E29" t="s">
        <v>149</v>
      </c>
      <c r="F29" s="6">
        <v>65.900000000000006</v>
      </c>
      <c r="H29" s="6">
        <f t="shared" si="0"/>
        <v>65.900000000000006</v>
      </c>
      <c r="J29" s="6">
        <f t="shared" si="1"/>
        <v>28.996000000000002</v>
      </c>
      <c r="K29" s="6">
        <f t="shared" si="2"/>
        <v>0</v>
      </c>
      <c r="L29" s="6">
        <f t="shared" si="3"/>
        <v>86147.48</v>
      </c>
    </row>
    <row r="30" spans="1:15" x14ac:dyDescent="0.25">
      <c r="A30" s="11">
        <v>42063</v>
      </c>
      <c r="B30" s="11">
        <v>42072</v>
      </c>
      <c r="C30" t="s">
        <v>16</v>
      </c>
      <c r="D30" s="12" t="s">
        <v>19</v>
      </c>
      <c r="E30" t="s">
        <v>37</v>
      </c>
      <c r="F30" s="6">
        <v>149.74</v>
      </c>
      <c r="H30" s="6">
        <f t="shared" si="0"/>
        <v>149.74</v>
      </c>
      <c r="J30" s="6">
        <f t="shared" si="1"/>
        <v>65.885600000000011</v>
      </c>
      <c r="K30" s="6">
        <f t="shared" si="2"/>
        <v>0</v>
      </c>
      <c r="L30" s="6">
        <f t="shared" si="3"/>
        <v>85997.739999999991</v>
      </c>
    </row>
    <row r="31" spans="1:15" x14ac:dyDescent="0.25">
      <c r="A31" s="11">
        <v>42063</v>
      </c>
      <c r="B31" s="11">
        <v>42063</v>
      </c>
      <c r="C31" t="s">
        <v>17</v>
      </c>
      <c r="D31" s="12" t="s">
        <v>15</v>
      </c>
      <c r="E31" t="s">
        <v>40</v>
      </c>
      <c r="G31" s="6">
        <v>238.88</v>
      </c>
      <c r="H31" s="6">
        <f t="shared" si="0"/>
        <v>238.88</v>
      </c>
      <c r="J31" s="6">
        <f t="shared" si="1"/>
        <v>0</v>
      </c>
      <c r="K31" s="6">
        <f t="shared" si="2"/>
        <v>0</v>
      </c>
      <c r="L31" s="6">
        <f t="shared" si="3"/>
        <v>85758.859999999986</v>
      </c>
    </row>
    <row r="32" spans="1:15" x14ac:dyDescent="0.25">
      <c r="A32" s="11">
        <v>42072</v>
      </c>
      <c r="B32" s="11">
        <v>42072</v>
      </c>
      <c r="C32" t="s">
        <v>21</v>
      </c>
      <c r="D32" s="12" t="s">
        <v>19</v>
      </c>
      <c r="E32" t="s">
        <v>41</v>
      </c>
      <c r="F32" s="6">
        <v>5.7</v>
      </c>
      <c r="H32" s="6">
        <f t="shared" si="0"/>
        <v>5.7</v>
      </c>
      <c r="J32" s="6">
        <f t="shared" si="1"/>
        <v>2.508</v>
      </c>
      <c r="K32" s="6">
        <f t="shared" si="2"/>
        <v>0</v>
      </c>
      <c r="L32" s="6">
        <f t="shared" si="3"/>
        <v>85753.159999999989</v>
      </c>
    </row>
    <row r="33" spans="1:12" x14ac:dyDescent="0.25">
      <c r="A33" s="11">
        <v>42072</v>
      </c>
      <c r="B33" s="11">
        <v>42080</v>
      </c>
      <c r="C33" t="s">
        <v>21</v>
      </c>
      <c r="D33" s="12" t="s">
        <v>19</v>
      </c>
      <c r="E33" t="s">
        <v>42</v>
      </c>
      <c r="F33" s="6">
        <v>340</v>
      </c>
      <c r="H33" s="6">
        <f t="shared" si="0"/>
        <v>340</v>
      </c>
      <c r="J33" s="6">
        <f t="shared" si="1"/>
        <v>149.6</v>
      </c>
      <c r="K33" s="6">
        <f t="shared" si="2"/>
        <v>0</v>
      </c>
      <c r="L33" s="6">
        <f t="shared" si="3"/>
        <v>85413.159999999989</v>
      </c>
    </row>
    <row r="34" spans="1:12" x14ac:dyDescent="0.25">
      <c r="A34" s="11">
        <v>42072</v>
      </c>
      <c r="B34" s="11">
        <v>42121</v>
      </c>
      <c r="C34" t="s">
        <v>52</v>
      </c>
      <c r="D34" s="12" t="s">
        <v>19</v>
      </c>
      <c r="E34" t="s">
        <v>53</v>
      </c>
      <c r="F34" s="6">
        <v>74.099999999999994</v>
      </c>
      <c r="H34" s="6">
        <f t="shared" si="0"/>
        <v>74.099999999999994</v>
      </c>
      <c r="J34" s="6">
        <f t="shared" si="1"/>
        <v>32.603999999999999</v>
      </c>
      <c r="K34" s="6">
        <f t="shared" si="2"/>
        <v>0</v>
      </c>
      <c r="L34" s="6">
        <f t="shared" si="3"/>
        <v>85339.059999999983</v>
      </c>
    </row>
    <row r="35" spans="1:12" x14ac:dyDescent="0.25">
      <c r="A35" s="11">
        <v>42093</v>
      </c>
      <c r="B35" s="11">
        <v>42093</v>
      </c>
      <c r="C35" t="s">
        <v>44</v>
      </c>
      <c r="D35" s="12" t="s">
        <v>15</v>
      </c>
      <c r="E35" t="s">
        <v>181</v>
      </c>
      <c r="F35" s="6">
        <f>500.2+42</f>
        <v>542.20000000000005</v>
      </c>
      <c r="H35" s="6">
        <f t="shared" si="0"/>
        <v>542.20000000000005</v>
      </c>
      <c r="J35" s="6">
        <f t="shared" si="1"/>
        <v>0</v>
      </c>
      <c r="K35" s="6">
        <f t="shared" si="2"/>
        <v>0</v>
      </c>
      <c r="L35" s="6">
        <f t="shared" si="3"/>
        <v>84796.859999999986</v>
      </c>
    </row>
    <row r="36" spans="1:12" x14ac:dyDescent="0.25">
      <c r="A36" s="11">
        <v>42094</v>
      </c>
      <c r="B36" s="11">
        <v>42104</v>
      </c>
      <c r="C36" t="s">
        <v>18</v>
      </c>
      <c r="D36" s="12" t="s">
        <v>19</v>
      </c>
      <c r="E36" t="s">
        <v>182</v>
      </c>
      <c r="F36" s="6">
        <v>35.049999999999997</v>
      </c>
      <c r="H36" s="6">
        <f t="shared" si="0"/>
        <v>35.049999999999997</v>
      </c>
      <c r="J36" s="6">
        <f t="shared" si="1"/>
        <v>15.421999999999999</v>
      </c>
      <c r="K36" s="6">
        <f t="shared" si="2"/>
        <v>0</v>
      </c>
      <c r="L36" s="6">
        <f t="shared" si="3"/>
        <v>84761.809999999983</v>
      </c>
    </row>
    <row r="37" spans="1:12" x14ac:dyDescent="0.25">
      <c r="A37" s="11">
        <v>42094</v>
      </c>
      <c r="B37" s="11">
        <v>42104</v>
      </c>
      <c r="C37" t="s">
        <v>18</v>
      </c>
      <c r="D37" s="12" t="s">
        <v>19</v>
      </c>
      <c r="E37" t="s">
        <v>183</v>
      </c>
      <c r="F37" s="6">
        <v>111.49</v>
      </c>
      <c r="H37" s="6">
        <f t="shared" si="0"/>
        <v>111.49</v>
      </c>
      <c r="J37" s="6">
        <f t="shared" si="1"/>
        <v>49.055599999999998</v>
      </c>
      <c r="K37" s="6">
        <f t="shared" si="2"/>
        <v>0</v>
      </c>
      <c r="L37" s="6">
        <f t="shared" si="3"/>
        <v>84650.319999999978</v>
      </c>
    </row>
    <row r="38" spans="1:12" x14ac:dyDescent="0.25">
      <c r="A38" s="11">
        <v>42094</v>
      </c>
      <c r="B38" s="11">
        <v>42104</v>
      </c>
      <c r="C38" t="s">
        <v>16</v>
      </c>
      <c r="D38" s="12" t="s">
        <v>19</v>
      </c>
      <c r="E38" t="s">
        <v>43</v>
      </c>
      <c r="F38" s="6">
        <v>23.76</v>
      </c>
      <c r="H38" s="6">
        <f t="shared" si="0"/>
        <v>23.76</v>
      </c>
      <c r="J38" s="6">
        <f t="shared" si="1"/>
        <v>10.454400000000001</v>
      </c>
      <c r="K38" s="6">
        <f t="shared" si="2"/>
        <v>0</v>
      </c>
      <c r="L38" s="6">
        <f t="shared" si="3"/>
        <v>84626.559999999983</v>
      </c>
    </row>
    <row r="39" spans="1:12" x14ac:dyDescent="0.25">
      <c r="A39" s="11">
        <v>42072</v>
      </c>
      <c r="B39" s="11"/>
      <c r="C39" t="s">
        <v>23</v>
      </c>
      <c r="D39" s="12" t="s">
        <v>19</v>
      </c>
      <c r="E39" t="s">
        <v>45</v>
      </c>
      <c r="H39" s="6">
        <f t="shared" si="0"/>
        <v>0</v>
      </c>
      <c r="J39" s="6">
        <f t="shared" si="1"/>
        <v>0</v>
      </c>
      <c r="K39" s="6">
        <f t="shared" si="2"/>
        <v>0</v>
      </c>
      <c r="L39" s="6">
        <f t="shared" si="3"/>
        <v>84626.559999999983</v>
      </c>
    </row>
    <row r="40" spans="1:12" x14ac:dyDescent="0.25">
      <c r="A40" s="18">
        <v>42094</v>
      </c>
      <c r="B40" s="11">
        <v>42094</v>
      </c>
      <c r="C40" t="s">
        <v>17</v>
      </c>
      <c r="D40" s="12" t="s">
        <v>15</v>
      </c>
      <c r="E40" t="s">
        <v>67</v>
      </c>
      <c r="G40" s="6">
        <v>367.06</v>
      </c>
      <c r="H40" s="6">
        <f t="shared" si="0"/>
        <v>367.06</v>
      </c>
      <c r="J40" s="6">
        <f t="shared" si="1"/>
        <v>0</v>
      </c>
      <c r="K40" s="6">
        <f t="shared" si="2"/>
        <v>0</v>
      </c>
      <c r="L40" s="6">
        <f t="shared" si="3"/>
        <v>84259.499999999985</v>
      </c>
    </row>
    <row r="41" spans="1:12" x14ac:dyDescent="0.25">
      <c r="A41" s="18">
        <v>42089</v>
      </c>
      <c r="B41" s="11">
        <v>42107</v>
      </c>
      <c r="C41" t="s">
        <v>60</v>
      </c>
      <c r="D41" s="12" t="s">
        <v>19</v>
      </c>
      <c r="E41" t="s">
        <v>61</v>
      </c>
      <c r="F41" s="6">
        <v>21.78</v>
      </c>
      <c r="H41" s="6">
        <f t="shared" si="0"/>
        <v>21.78</v>
      </c>
      <c r="J41" s="6">
        <f t="shared" si="1"/>
        <v>9.5831999999999997</v>
      </c>
      <c r="K41" s="6">
        <f t="shared" si="2"/>
        <v>0</v>
      </c>
      <c r="L41" s="6">
        <f t="shared" si="3"/>
        <v>84237.719999999987</v>
      </c>
    </row>
    <row r="42" spans="1:12" x14ac:dyDescent="0.25">
      <c r="A42" s="11">
        <v>42124</v>
      </c>
      <c r="B42" s="11">
        <v>42135</v>
      </c>
      <c r="C42" t="s">
        <v>18</v>
      </c>
      <c r="D42" s="12" t="s">
        <v>19</v>
      </c>
      <c r="E42" t="s">
        <v>184</v>
      </c>
      <c r="F42" s="6">
        <v>531.45000000000005</v>
      </c>
      <c r="H42" s="6">
        <f t="shared" si="0"/>
        <v>531.45000000000005</v>
      </c>
      <c r="J42" s="6">
        <f t="shared" si="1"/>
        <v>233.83800000000002</v>
      </c>
      <c r="K42" s="6">
        <f t="shared" si="2"/>
        <v>0</v>
      </c>
      <c r="L42" s="6">
        <f t="shared" si="3"/>
        <v>83706.26999999999</v>
      </c>
    </row>
    <row r="43" spans="1:12" x14ac:dyDescent="0.25">
      <c r="A43" s="11">
        <v>42124</v>
      </c>
      <c r="B43" s="11">
        <v>42135</v>
      </c>
      <c r="C43" t="s">
        <v>18</v>
      </c>
      <c r="D43" s="12" t="s">
        <v>19</v>
      </c>
      <c r="E43" t="s">
        <v>185</v>
      </c>
      <c r="F43" s="6">
        <v>938.93</v>
      </c>
      <c r="H43" s="6">
        <f t="shared" si="0"/>
        <v>938.93</v>
      </c>
      <c r="J43" s="6">
        <f t="shared" si="1"/>
        <v>413.12919999999997</v>
      </c>
      <c r="K43" s="6">
        <f t="shared" si="2"/>
        <v>0</v>
      </c>
      <c r="L43" s="6">
        <f t="shared" si="3"/>
        <v>82767.34</v>
      </c>
    </row>
    <row r="44" spans="1:12" x14ac:dyDescent="0.25">
      <c r="A44" s="11">
        <v>42124</v>
      </c>
      <c r="B44" s="11">
        <v>42135</v>
      </c>
      <c r="C44" t="s">
        <v>18</v>
      </c>
      <c r="D44" s="12" t="s">
        <v>19</v>
      </c>
      <c r="E44" t="s">
        <v>185</v>
      </c>
      <c r="F44" s="6">
        <v>37.82</v>
      </c>
      <c r="H44" s="6">
        <f t="shared" si="0"/>
        <v>37.82</v>
      </c>
      <c r="J44" s="6">
        <f t="shared" ref="J44:J47" si="4">IF(G44=0, IF(D44="Y", (F44*$G$5) + (I44*$G$5), 0), 0)</f>
        <v>16.640799999999999</v>
      </c>
      <c r="K44" s="6">
        <f t="shared" si="2"/>
        <v>0</v>
      </c>
      <c r="L44" s="6">
        <f t="shared" si="3"/>
        <v>82729.51999999999</v>
      </c>
    </row>
    <row r="45" spans="1:12" x14ac:dyDescent="0.25">
      <c r="A45" s="11">
        <v>42124</v>
      </c>
      <c r="B45" s="11">
        <v>42135</v>
      </c>
      <c r="C45" t="s">
        <v>18</v>
      </c>
      <c r="D45" s="12" t="s">
        <v>19</v>
      </c>
      <c r="E45" t="s">
        <v>185</v>
      </c>
      <c r="F45" s="6">
        <v>350.76</v>
      </c>
      <c r="H45" s="6">
        <f t="shared" si="0"/>
        <v>350.76</v>
      </c>
      <c r="J45" s="6">
        <f t="shared" si="4"/>
        <v>154.33439999999999</v>
      </c>
      <c r="K45" s="6">
        <f t="shared" si="2"/>
        <v>0</v>
      </c>
      <c r="L45" s="6">
        <f t="shared" si="3"/>
        <v>82378.759999999995</v>
      </c>
    </row>
    <row r="46" spans="1:12" x14ac:dyDescent="0.25">
      <c r="A46" s="11">
        <v>42124</v>
      </c>
      <c r="B46" s="11">
        <v>42135</v>
      </c>
      <c r="C46" t="s">
        <v>16</v>
      </c>
      <c r="D46" s="12" t="s">
        <v>19</v>
      </c>
      <c r="E46" t="s">
        <v>46</v>
      </c>
      <c r="F46" s="6">
        <v>701.2</v>
      </c>
      <c r="H46" s="6">
        <f t="shared" si="0"/>
        <v>701.2</v>
      </c>
      <c r="J46" s="6">
        <f t="shared" si="4"/>
        <v>308.52800000000002</v>
      </c>
      <c r="K46" s="6">
        <f t="shared" si="2"/>
        <v>0</v>
      </c>
      <c r="L46" s="6">
        <f t="shared" si="3"/>
        <v>81677.56</v>
      </c>
    </row>
    <row r="47" spans="1:12" x14ac:dyDescent="0.25">
      <c r="A47" s="11">
        <v>42124</v>
      </c>
      <c r="B47" s="11">
        <v>42124</v>
      </c>
      <c r="C47" t="s">
        <v>17</v>
      </c>
      <c r="D47" s="12" t="s">
        <v>15</v>
      </c>
      <c r="E47" t="s">
        <v>68</v>
      </c>
      <c r="G47" s="6">
        <v>84.51</v>
      </c>
      <c r="H47" s="6">
        <f t="shared" si="0"/>
        <v>84.51</v>
      </c>
      <c r="J47" s="6">
        <f t="shared" si="4"/>
        <v>0</v>
      </c>
      <c r="K47" s="6">
        <f t="shared" si="2"/>
        <v>0</v>
      </c>
      <c r="L47" s="6">
        <f t="shared" si="3"/>
        <v>81593.05</v>
      </c>
    </row>
    <row r="48" spans="1:12" x14ac:dyDescent="0.25">
      <c r="A48" s="11">
        <v>42125</v>
      </c>
      <c r="B48" s="11">
        <v>42125</v>
      </c>
      <c r="C48" t="s">
        <v>44</v>
      </c>
      <c r="D48" s="12" t="s">
        <v>15</v>
      </c>
      <c r="E48" t="s">
        <v>181</v>
      </c>
      <c r="F48" s="6">
        <f>42+482.2</f>
        <v>524.20000000000005</v>
      </c>
      <c r="H48" s="6">
        <f t="shared" si="0"/>
        <v>524.20000000000005</v>
      </c>
      <c r="J48" s="6">
        <f t="shared" ref="J48:J77" si="5">IF(G48=0, IF(D48="Y", (F48*$G$5) + (I48*$G$5), 0), 0)</f>
        <v>0</v>
      </c>
      <c r="K48" s="6">
        <f t="shared" si="2"/>
        <v>0</v>
      </c>
      <c r="L48" s="6">
        <f t="shared" si="3"/>
        <v>81068.850000000006</v>
      </c>
    </row>
    <row r="49" spans="1:15" x14ac:dyDescent="0.25">
      <c r="A49" s="11">
        <v>42146</v>
      </c>
      <c r="B49" s="11">
        <v>42146</v>
      </c>
      <c r="C49" t="s">
        <v>44</v>
      </c>
      <c r="D49" s="12" t="s">
        <v>15</v>
      </c>
      <c r="E49" t="s">
        <v>186</v>
      </c>
      <c r="F49" s="6">
        <f>174.2+35</f>
        <v>209.2</v>
      </c>
      <c r="H49" s="6">
        <f t="shared" si="0"/>
        <v>209.2</v>
      </c>
      <c r="J49" s="6">
        <f t="shared" si="5"/>
        <v>0</v>
      </c>
      <c r="K49" s="6">
        <f t="shared" si="2"/>
        <v>0</v>
      </c>
      <c r="L49" s="6">
        <f t="shared" si="3"/>
        <v>80859.650000000009</v>
      </c>
    </row>
    <row r="50" spans="1:15" x14ac:dyDescent="0.25">
      <c r="A50" s="11">
        <v>42153</v>
      </c>
      <c r="B50" s="11">
        <v>42153</v>
      </c>
      <c r="C50" t="s">
        <v>22</v>
      </c>
      <c r="D50" s="12" t="s">
        <v>19</v>
      </c>
      <c r="E50" t="s">
        <v>33</v>
      </c>
      <c r="F50" s="6">
        <v>900</v>
      </c>
      <c r="H50" s="6">
        <f t="shared" si="0"/>
        <v>900</v>
      </c>
      <c r="J50" s="6">
        <f t="shared" si="5"/>
        <v>396</v>
      </c>
      <c r="K50" s="6">
        <f t="shared" si="2"/>
        <v>0</v>
      </c>
      <c r="L50" s="6">
        <f t="shared" si="3"/>
        <v>79959.650000000009</v>
      </c>
      <c r="O50" s="6"/>
    </row>
    <row r="51" spans="1:15" x14ac:dyDescent="0.25">
      <c r="A51" s="11">
        <v>42153</v>
      </c>
      <c r="B51" s="11">
        <v>42153</v>
      </c>
      <c r="C51" t="s">
        <v>63</v>
      </c>
      <c r="D51" s="12" t="s">
        <v>19</v>
      </c>
      <c r="E51" t="s">
        <v>64</v>
      </c>
      <c r="F51" s="6">
        <v>77.88</v>
      </c>
      <c r="H51" s="6">
        <f t="shared" si="0"/>
        <v>77.88</v>
      </c>
      <c r="J51" s="6">
        <f t="shared" si="5"/>
        <v>34.267199999999995</v>
      </c>
      <c r="K51" s="6">
        <f t="shared" si="2"/>
        <v>0</v>
      </c>
      <c r="L51" s="6">
        <f t="shared" si="3"/>
        <v>79881.77</v>
      </c>
    </row>
    <row r="52" spans="1:15" x14ac:dyDescent="0.25">
      <c r="A52" s="11">
        <v>42153</v>
      </c>
      <c r="B52" s="11">
        <v>42153</v>
      </c>
      <c r="C52" t="s">
        <v>44</v>
      </c>
      <c r="D52" s="12" t="s">
        <v>15</v>
      </c>
      <c r="E52" t="s">
        <v>71</v>
      </c>
      <c r="F52" s="6">
        <v>1926.94</v>
      </c>
      <c r="H52" s="6">
        <f t="shared" si="0"/>
        <v>1926.94</v>
      </c>
      <c r="J52" s="6">
        <f t="shared" si="5"/>
        <v>0</v>
      </c>
      <c r="K52" s="6">
        <f t="shared" si="2"/>
        <v>0</v>
      </c>
      <c r="L52" s="6">
        <f t="shared" si="3"/>
        <v>77954.83</v>
      </c>
    </row>
    <row r="53" spans="1:15" x14ac:dyDescent="0.25">
      <c r="A53" s="11">
        <v>42153</v>
      </c>
      <c r="B53" s="11">
        <v>42153</v>
      </c>
      <c r="C53" t="s">
        <v>47</v>
      </c>
      <c r="D53" s="12" t="s">
        <v>19</v>
      </c>
      <c r="E53" t="s">
        <v>48</v>
      </c>
      <c r="F53" s="6">
        <v>154</v>
      </c>
      <c r="H53" s="6">
        <f t="shared" si="0"/>
        <v>154</v>
      </c>
      <c r="J53" s="6">
        <f t="shared" si="5"/>
        <v>67.760000000000005</v>
      </c>
      <c r="K53" s="6">
        <f t="shared" si="2"/>
        <v>0</v>
      </c>
      <c r="L53" s="6">
        <f t="shared" si="3"/>
        <v>77800.83</v>
      </c>
    </row>
    <row r="54" spans="1:15" x14ac:dyDescent="0.25">
      <c r="A54" s="11">
        <v>42155</v>
      </c>
      <c r="B54" s="11">
        <v>42164</v>
      </c>
      <c r="C54" t="s">
        <v>18</v>
      </c>
      <c r="D54" s="12" t="s">
        <v>19</v>
      </c>
      <c r="E54" t="s">
        <v>187</v>
      </c>
      <c r="F54" s="6">
        <v>531.45000000000005</v>
      </c>
      <c r="H54" s="6">
        <f t="shared" si="0"/>
        <v>531.45000000000005</v>
      </c>
      <c r="J54" s="6">
        <f t="shared" si="5"/>
        <v>233.83800000000002</v>
      </c>
      <c r="K54" s="6">
        <f t="shared" si="2"/>
        <v>0</v>
      </c>
      <c r="L54" s="6">
        <f t="shared" si="3"/>
        <v>77269.38</v>
      </c>
    </row>
    <row r="55" spans="1:15" x14ac:dyDescent="0.25">
      <c r="A55" s="11">
        <v>42155</v>
      </c>
      <c r="B55" s="11">
        <v>42164</v>
      </c>
      <c r="C55" t="s">
        <v>18</v>
      </c>
      <c r="D55" s="12" t="s">
        <v>19</v>
      </c>
      <c r="E55" t="s">
        <v>187</v>
      </c>
      <c r="F55" s="6">
        <v>515.78</v>
      </c>
      <c r="H55" s="6">
        <f t="shared" si="0"/>
        <v>515.78</v>
      </c>
      <c r="J55" s="6">
        <f t="shared" si="5"/>
        <v>226.94319999999999</v>
      </c>
      <c r="K55" s="6">
        <f t="shared" si="2"/>
        <v>0</v>
      </c>
      <c r="L55" s="6">
        <f t="shared" si="3"/>
        <v>76753.600000000006</v>
      </c>
    </row>
    <row r="56" spans="1:15" x14ac:dyDescent="0.25">
      <c r="A56" s="11">
        <v>42155</v>
      </c>
      <c r="B56" s="11">
        <v>42164</v>
      </c>
      <c r="C56" t="s">
        <v>18</v>
      </c>
      <c r="D56" s="12" t="s">
        <v>19</v>
      </c>
      <c r="E56" t="s">
        <v>188</v>
      </c>
      <c r="F56" s="6">
        <v>40.65</v>
      </c>
      <c r="H56" s="6">
        <f t="shared" si="0"/>
        <v>40.65</v>
      </c>
      <c r="J56" s="6">
        <f t="shared" si="5"/>
        <v>17.885999999999999</v>
      </c>
      <c r="K56" s="6">
        <f t="shared" si="2"/>
        <v>0</v>
      </c>
      <c r="L56" s="6">
        <f t="shared" si="3"/>
        <v>76712.950000000012</v>
      </c>
    </row>
    <row r="57" spans="1:15" x14ac:dyDescent="0.25">
      <c r="A57" s="11">
        <v>42155</v>
      </c>
      <c r="B57" s="11">
        <v>42164</v>
      </c>
      <c r="C57" t="s">
        <v>18</v>
      </c>
      <c r="D57" s="12" t="s">
        <v>19</v>
      </c>
      <c r="E57" t="s">
        <v>187</v>
      </c>
      <c r="F57" s="6">
        <v>360.17</v>
      </c>
      <c r="H57" s="6">
        <f t="shared" si="0"/>
        <v>360.17</v>
      </c>
      <c r="J57" s="6">
        <f t="shared" si="5"/>
        <v>158.47480000000002</v>
      </c>
      <c r="K57" s="6">
        <f t="shared" si="2"/>
        <v>0</v>
      </c>
      <c r="L57" s="6">
        <f t="shared" si="3"/>
        <v>76352.780000000013</v>
      </c>
    </row>
    <row r="58" spans="1:15" x14ac:dyDescent="0.25">
      <c r="A58" s="11">
        <v>42155</v>
      </c>
      <c r="B58" s="11">
        <v>42164</v>
      </c>
      <c r="C58" t="s">
        <v>16</v>
      </c>
      <c r="D58" s="12" t="s">
        <v>19</v>
      </c>
      <c r="E58" t="s">
        <v>79</v>
      </c>
      <c r="H58" s="6">
        <f t="shared" si="0"/>
        <v>0</v>
      </c>
      <c r="J58" s="6">
        <f t="shared" si="5"/>
        <v>0</v>
      </c>
      <c r="K58" s="6">
        <f t="shared" si="2"/>
        <v>0</v>
      </c>
      <c r="L58" s="6">
        <f t="shared" si="3"/>
        <v>76352.780000000013</v>
      </c>
    </row>
    <row r="59" spans="1:15" x14ac:dyDescent="0.25">
      <c r="A59" s="11">
        <v>42155</v>
      </c>
      <c r="B59" s="11">
        <v>42155</v>
      </c>
      <c r="C59" t="s">
        <v>17</v>
      </c>
      <c r="D59" s="12" t="s">
        <v>15</v>
      </c>
      <c r="E59" t="s">
        <v>69</v>
      </c>
      <c r="G59" s="6">
        <v>1159.08</v>
      </c>
      <c r="H59" s="6">
        <f t="shared" si="0"/>
        <v>1159.08</v>
      </c>
      <c r="J59" s="6">
        <f t="shared" si="5"/>
        <v>0</v>
      </c>
      <c r="K59" s="6">
        <f t="shared" si="2"/>
        <v>0</v>
      </c>
      <c r="L59" s="6">
        <f t="shared" si="3"/>
        <v>75193.700000000012</v>
      </c>
    </row>
    <row r="60" spans="1:15" x14ac:dyDescent="0.25">
      <c r="A60" s="11">
        <v>42157</v>
      </c>
      <c r="B60" s="11">
        <v>42157</v>
      </c>
      <c r="C60" t="s">
        <v>30</v>
      </c>
      <c r="D60" s="12" t="s">
        <v>19</v>
      </c>
      <c r="E60" t="s">
        <v>96</v>
      </c>
      <c r="F60" s="6">
        <f>28.66+38.28</f>
        <v>66.94</v>
      </c>
      <c r="H60" s="6">
        <f t="shared" si="0"/>
        <v>66.94</v>
      </c>
      <c r="J60" s="6">
        <f t="shared" si="5"/>
        <v>29.453599999999998</v>
      </c>
      <c r="K60" s="6">
        <f t="shared" si="2"/>
        <v>0</v>
      </c>
      <c r="L60" s="6">
        <f t="shared" si="3"/>
        <v>75126.760000000009</v>
      </c>
    </row>
    <row r="61" spans="1:15" x14ac:dyDescent="0.25">
      <c r="A61" s="11">
        <v>42158</v>
      </c>
      <c r="B61" s="11">
        <v>42158</v>
      </c>
      <c r="C61" t="s">
        <v>62</v>
      </c>
      <c r="D61" s="12" t="s">
        <v>19</v>
      </c>
      <c r="E61" t="s">
        <v>189</v>
      </c>
      <c r="F61" s="6">
        <f>130.3+264.77</f>
        <v>395.07</v>
      </c>
      <c r="H61" s="6">
        <f t="shared" si="0"/>
        <v>395.07</v>
      </c>
      <c r="J61" s="6">
        <f t="shared" si="5"/>
        <v>173.83080000000001</v>
      </c>
      <c r="K61" s="6">
        <f t="shared" si="2"/>
        <v>0</v>
      </c>
      <c r="L61" s="6">
        <f t="shared" si="3"/>
        <v>74731.69</v>
      </c>
    </row>
    <row r="62" spans="1:15" x14ac:dyDescent="0.25">
      <c r="A62" s="11">
        <v>42158</v>
      </c>
      <c r="B62" s="11">
        <v>42158</v>
      </c>
      <c r="C62" t="s">
        <v>66</v>
      </c>
      <c r="D62" s="12" t="s">
        <v>19</v>
      </c>
      <c r="E62" t="s">
        <v>190</v>
      </c>
      <c r="F62" s="6">
        <v>165</v>
      </c>
      <c r="H62" s="6">
        <f t="shared" si="0"/>
        <v>165</v>
      </c>
      <c r="J62" s="6">
        <f t="shared" si="5"/>
        <v>72.599999999999994</v>
      </c>
      <c r="K62" s="6">
        <f t="shared" si="2"/>
        <v>0</v>
      </c>
      <c r="L62" s="6">
        <f t="shared" si="3"/>
        <v>74566.69</v>
      </c>
    </row>
    <row r="63" spans="1:15" x14ac:dyDescent="0.25">
      <c r="A63" s="11">
        <v>42160</v>
      </c>
      <c r="B63" s="11">
        <v>42160</v>
      </c>
      <c r="C63" t="s">
        <v>57</v>
      </c>
      <c r="D63" s="12" t="s">
        <v>19</v>
      </c>
      <c r="E63" t="s">
        <v>58</v>
      </c>
      <c r="F63" s="6">
        <f>47.57+462.29</f>
        <v>509.86</v>
      </c>
      <c r="H63" s="6">
        <f t="shared" si="0"/>
        <v>509.86</v>
      </c>
      <c r="J63" s="6">
        <f t="shared" si="5"/>
        <v>224.33840000000001</v>
      </c>
      <c r="K63" s="6">
        <f t="shared" si="2"/>
        <v>0</v>
      </c>
      <c r="L63" s="6">
        <f t="shared" si="3"/>
        <v>74056.83</v>
      </c>
    </row>
    <row r="64" spans="1:15" x14ac:dyDescent="0.25">
      <c r="A64" s="11">
        <v>42163</v>
      </c>
      <c r="B64" s="11">
        <v>42163</v>
      </c>
      <c r="C64" t="s">
        <v>52</v>
      </c>
      <c r="D64" s="12" t="s">
        <v>19</v>
      </c>
      <c r="E64" t="s">
        <v>54</v>
      </c>
      <c r="F64" s="6">
        <v>60.2</v>
      </c>
      <c r="H64" s="6">
        <f t="shared" si="0"/>
        <v>60.2</v>
      </c>
      <c r="J64" s="6">
        <f t="shared" si="5"/>
        <v>26.488000000000003</v>
      </c>
      <c r="K64" s="6">
        <f t="shared" si="2"/>
        <v>0</v>
      </c>
      <c r="L64" s="6">
        <f t="shared" si="3"/>
        <v>73996.63</v>
      </c>
    </row>
    <row r="65" spans="1:12" x14ac:dyDescent="0.25">
      <c r="A65" s="11">
        <v>42163</v>
      </c>
      <c r="B65" s="11">
        <v>42180</v>
      </c>
      <c r="C65" t="s">
        <v>55</v>
      </c>
      <c r="D65" s="12" t="s">
        <v>19</v>
      </c>
      <c r="E65" t="s">
        <v>54</v>
      </c>
      <c r="F65" s="6">
        <v>453.12</v>
      </c>
      <c r="H65" s="6">
        <f t="shared" si="0"/>
        <v>453.12</v>
      </c>
      <c r="J65" s="6">
        <f t="shared" si="5"/>
        <v>199.37280000000001</v>
      </c>
      <c r="K65" s="6">
        <f t="shared" si="2"/>
        <v>0</v>
      </c>
      <c r="L65" s="6">
        <f t="shared" si="3"/>
        <v>73543.510000000009</v>
      </c>
    </row>
    <row r="66" spans="1:12" x14ac:dyDescent="0.25">
      <c r="A66" s="11">
        <v>42163</v>
      </c>
      <c r="B66" s="11">
        <v>42163</v>
      </c>
      <c r="C66" t="s">
        <v>30</v>
      </c>
      <c r="D66" s="12" t="s">
        <v>19</v>
      </c>
      <c r="E66" t="s">
        <v>56</v>
      </c>
      <c r="F66" s="6">
        <f>55.92+131.88</f>
        <v>187.8</v>
      </c>
      <c r="H66" s="6">
        <f t="shared" si="0"/>
        <v>187.8</v>
      </c>
      <c r="J66" s="6">
        <f t="shared" si="5"/>
        <v>82.632000000000005</v>
      </c>
      <c r="K66" s="6">
        <f t="shared" si="2"/>
        <v>0</v>
      </c>
      <c r="L66" s="6">
        <f t="shared" si="3"/>
        <v>73355.710000000006</v>
      </c>
    </row>
    <row r="67" spans="1:12" x14ac:dyDescent="0.25">
      <c r="A67" s="11">
        <v>42165</v>
      </c>
      <c r="B67" s="11">
        <v>42166</v>
      </c>
      <c r="C67" t="s">
        <v>57</v>
      </c>
      <c r="D67" s="12" t="s">
        <v>19</v>
      </c>
      <c r="E67" t="s">
        <v>59</v>
      </c>
      <c r="F67" s="6">
        <f>132.6+47.6</f>
        <v>180.2</v>
      </c>
      <c r="H67" s="6">
        <f t="shared" si="0"/>
        <v>180.2</v>
      </c>
      <c r="J67" s="6">
        <f t="shared" si="5"/>
        <v>79.287999999999997</v>
      </c>
      <c r="K67" s="6">
        <f t="shared" si="2"/>
        <v>0</v>
      </c>
      <c r="L67" s="6">
        <f t="shared" si="3"/>
        <v>73175.510000000009</v>
      </c>
    </row>
    <row r="68" spans="1:12" x14ac:dyDescent="0.25">
      <c r="A68" s="11">
        <v>42167</v>
      </c>
      <c r="B68" s="11">
        <v>42167</v>
      </c>
      <c r="C68" t="s">
        <v>30</v>
      </c>
      <c r="D68" s="12" t="s">
        <v>19</v>
      </c>
      <c r="E68" t="s">
        <v>51</v>
      </c>
      <c r="F68" s="6">
        <v>4.79</v>
      </c>
      <c r="H68" s="6">
        <f t="shared" si="0"/>
        <v>4.79</v>
      </c>
      <c r="J68" s="6">
        <f t="shared" si="5"/>
        <v>2.1076000000000001</v>
      </c>
      <c r="K68" s="6">
        <f t="shared" si="2"/>
        <v>0</v>
      </c>
      <c r="L68" s="6">
        <f t="shared" si="3"/>
        <v>73170.720000000016</v>
      </c>
    </row>
    <row r="69" spans="1:12" x14ac:dyDescent="0.25">
      <c r="A69" s="11">
        <v>42172</v>
      </c>
      <c r="B69" s="11">
        <v>42180</v>
      </c>
      <c r="C69" t="s">
        <v>44</v>
      </c>
      <c r="D69" s="12" t="s">
        <v>15</v>
      </c>
      <c r="E69" t="s">
        <v>75</v>
      </c>
      <c r="F69" s="6">
        <v>1476.8</v>
      </c>
      <c r="H69" s="6">
        <f t="shared" si="0"/>
        <v>1476.8</v>
      </c>
      <c r="J69" s="6">
        <f t="shared" si="5"/>
        <v>0</v>
      </c>
      <c r="K69" s="6">
        <f t="shared" si="2"/>
        <v>0</v>
      </c>
      <c r="L69" s="6">
        <f t="shared" si="3"/>
        <v>71693.920000000013</v>
      </c>
    </row>
    <row r="70" spans="1:12" x14ac:dyDescent="0.25">
      <c r="A70" s="11">
        <v>42172</v>
      </c>
      <c r="B70" s="11">
        <v>42180</v>
      </c>
      <c r="C70" t="s">
        <v>63</v>
      </c>
      <c r="D70" s="12" t="s">
        <v>19</v>
      </c>
      <c r="E70" t="s">
        <v>65</v>
      </c>
      <c r="F70" s="6">
        <v>48.88</v>
      </c>
      <c r="H70" s="6">
        <f t="shared" si="0"/>
        <v>48.88</v>
      </c>
      <c r="J70" s="6">
        <f t="shared" si="5"/>
        <v>21.507200000000001</v>
      </c>
      <c r="K70" s="6">
        <f t="shared" si="2"/>
        <v>0</v>
      </c>
      <c r="L70" s="6">
        <f t="shared" si="3"/>
        <v>71645.040000000008</v>
      </c>
    </row>
    <row r="71" spans="1:12" x14ac:dyDescent="0.25">
      <c r="A71" s="11">
        <v>42173</v>
      </c>
      <c r="B71" s="11">
        <v>42177</v>
      </c>
      <c r="C71" t="s">
        <v>47</v>
      </c>
      <c r="D71" s="12" t="s">
        <v>19</v>
      </c>
      <c r="E71" t="s">
        <v>49</v>
      </c>
      <c r="F71" s="6">
        <v>750</v>
      </c>
      <c r="H71" s="6">
        <f t="shared" si="0"/>
        <v>750</v>
      </c>
      <c r="J71" s="6">
        <f t="shared" si="5"/>
        <v>330</v>
      </c>
      <c r="K71" s="6">
        <f t="shared" si="2"/>
        <v>0</v>
      </c>
      <c r="L71" s="6">
        <f t="shared" si="3"/>
        <v>70895.040000000008</v>
      </c>
    </row>
    <row r="72" spans="1:12" x14ac:dyDescent="0.25">
      <c r="A72" s="11">
        <v>42173</v>
      </c>
      <c r="B72" s="11">
        <v>42177</v>
      </c>
      <c r="C72" t="s">
        <v>47</v>
      </c>
      <c r="D72" s="12" t="s">
        <v>19</v>
      </c>
      <c r="E72" t="s">
        <v>50</v>
      </c>
      <c r="F72" s="6">
        <v>40</v>
      </c>
      <c r="H72" s="6">
        <f t="shared" si="0"/>
        <v>40</v>
      </c>
      <c r="J72" s="6">
        <f t="shared" si="5"/>
        <v>17.600000000000001</v>
      </c>
      <c r="K72" s="6">
        <f t="shared" si="2"/>
        <v>0</v>
      </c>
      <c r="L72" s="6">
        <f t="shared" si="3"/>
        <v>70855.040000000008</v>
      </c>
    </row>
    <row r="73" spans="1:12" x14ac:dyDescent="0.25">
      <c r="A73" s="11">
        <v>42173</v>
      </c>
      <c r="B73" s="11">
        <v>42177</v>
      </c>
      <c r="C73" t="s">
        <v>44</v>
      </c>
      <c r="D73" s="12" t="s">
        <v>15</v>
      </c>
      <c r="E73" t="s">
        <v>73</v>
      </c>
      <c r="F73" s="6">
        <v>111</v>
      </c>
      <c r="H73" s="6">
        <f t="shared" si="0"/>
        <v>111</v>
      </c>
      <c r="J73" s="6">
        <f t="shared" si="5"/>
        <v>0</v>
      </c>
      <c r="K73" s="6">
        <f t="shared" si="2"/>
        <v>0</v>
      </c>
      <c r="L73" s="6">
        <f t="shared" si="3"/>
        <v>70744.040000000008</v>
      </c>
    </row>
    <row r="74" spans="1:12" x14ac:dyDescent="0.25">
      <c r="A74" s="11">
        <v>42173</v>
      </c>
      <c r="B74" s="11">
        <v>42177</v>
      </c>
      <c r="C74" t="s">
        <v>63</v>
      </c>
      <c r="D74" s="12" t="s">
        <v>19</v>
      </c>
      <c r="E74" t="s">
        <v>74</v>
      </c>
      <c r="F74" s="6">
        <v>6</v>
      </c>
      <c r="H74" s="6">
        <f t="shared" ref="H74:H137" si="6">F74+G74</f>
        <v>6</v>
      </c>
      <c r="J74" s="6">
        <f t="shared" si="5"/>
        <v>2.64</v>
      </c>
      <c r="K74" s="6">
        <f t="shared" ref="K74:K137" si="7">IF(H74&gt;0, 0, I74+J74)</f>
        <v>0</v>
      </c>
      <c r="L74" s="6">
        <f t="shared" ref="L74:L137" si="8">L73-H74-K74</f>
        <v>70738.040000000008</v>
      </c>
    </row>
    <row r="75" spans="1:12" x14ac:dyDescent="0.25">
      <c r="A75" s="11">
        <v>42173</v>
      </c>
      <c r="B75" s="11">
        <v>42185</v>
      </c>
      <c r="C75" t="s">
        <v>47</v>
      </c>
      <c r="D75" s="12" t="s">
        <v>19</v>
      </c>
      <c r="E75" t="s">
        <v>51</v>
      </c>
      <c r="F75" s="6">
        <v>83.59</v>
      </c>
      <c r="H75" s="6">
        <f t="shared" si="6"/>
        <v>83.59</v>
      </c>
      <c r="J75" s="6">
        <f t="shared" si="5"/>
        <v>36.779600000000002</v>
      </c>
      <c r="K75" s="6">
        <f t="shared" si="7"/>
        <v>0</v>
      </c>
      <c r="L75" s="6">
        <f t="shared" si="8"/>
        <v>70654.450000000012</v>
      </c>
    </row>
    <row r="76" spans="1:12" x14ac:dyDescent="0.25">
      <c r="A76" s="11">
        <v>42173</v>
      </c>
      <c r="B76" s="11">
        <v>42177</v>
      </c>
      <c r="C76" t="s">
        <v>44</v>
      </c>
      <c r="D76" s="12" t="s">
        <v>15</v>
      </c>
      <c r="E76" t="s">
        <v>191</v>
      </c>
      <c r="F76" s="6">
        <f>327.8-128.7</f>
        <v>199.10000000000002</v>
      </c>
      <c r="H76" s="6">
        <f t="shared" si="6"/>
        <v>199.10000000000002</v>
      </c>
      <c r="J76" s="6">
        <f t="shared" si="5"/>
        <v>0</v>
      </c>
      <c r="K76" s="6">
        <f t="shared" si="7"/>
        <v>0</v>
      </c>
      <c r="L76" s="6">
        <f t="shared" si="8"/>
        <v>70455.350000000006</v>
      </c>
    </row>
    <row r="77" spans="1:12" x14ac:dyDescent="0.25">
      <c r="A77" s="11">
        <v>42173</v>
      </c>
      <c r="B77" s="11">
        <v>42177</v>
      </c>
      <c r="C77" t="s">
        <v>44</v>
      </c>
      <c r="D77" s="12" t="s">
        <v>15</v>
      </c>
      <c r="E77" t="s">
        <v>192</v>
      </c>
      <c r="F77" s="6">
        <v>297</v>
      </c>
      <c r="H77" s="6">
        <f t="shared" si="6"/>
        <v>297</v>
      </c>
      <c r="J77" s="6">
        <f t="shared" si="5"/>
        <v>0</v>
      </c>
      <c r="K77" s="6">
        <f t="shared" si="7"/>
        <v>0</v>
      </c>
      <c r="L77" s="6">
        <f t="shared" si="8"/>
        <v>70158.350000000006</v>
      </c>
    </row>
    <row r="78" spans="1:12" x14ac:dyDescent="0.25">
      <c r="A78" s="11">
        <v>42173</v>
      </c>
      <c r="B78" s="11">
        <v>42177</v>
      </c>
      <c r="C78" t="s">
        <v>44</v>
      </c>
      <c r="D78" s="12" t="s">
        <v>15</v>
      </c>
      <c r="E78" t="s">
        <v>192</v>
      </c>
      <c r="F78" s="6">
        <v>297</v>
      </c>
      <c r="H78" s="6">
        <f t="shared" si="6"/>
        <v>297</v>
      </c>
      <c r="J78" s="6">
        <f t="shared" ref="J78:J137" si="9">IF(G78=0, IF(D78="Y", (F78*$G$5) + (I78*$G$5), 0), 0)</f>
        <v>0</v>
      </c>
      <c r="K78" s="6">
        <f t="shared" si="7"/>
        <v>0</v>
      </c>
      <c r="L78" s="6">
        <f t="shared" si="8"/>
        <v>69861.350000000006</v>
      </c>
    </row>
    <row r="79" spans="1:12" x14ac:dyDescent="0.25">
      <c r="A79" s="11">
        <v>42173</v>
      </c>
      <c r="B79" s="11">
        <v>42177</v>
      </c>
      <c r="C79" t="s">
        <v>44</v>
      </c>
      <c r="D79" s="12" t="s">
        <v>15</v>
      </c>
      <c r="E79" t="s">
        <v>192</v>
      </c>
      <c r="F79" s="6">
        <v>198</v>
      </c>
      <c r="H79" s="6">
        <f t="shared" si="6"/>
        <v>198</v>
      </c>
      <c r="J79" s="6">
        <f t="shared" si="9"/>
        <v>0</v>
      </c>
      <c r="K79" s="6">
        <f t="shared" si="7"/>
        <v>0</v>
      </c>
      <c r="L79" s="6">
        <f t="shared" si="8"/>
        <v>69663.350000000006</v>
      </c>
    </row>
    <row r="80" spans="1:12" x14ac:dyDescent="0.25">
      <c r="A80" s="11">
        <v>42173</v>
      </c>
      <c r="B80" s="11">
        <v>42177</v>
      </c>
      <c r="C80" t="s">
        <v>44</v>
      </c>
      <c r="D80" s="12" t="s">
        <v>15</v>
      </c>
      <c r="E80" t="s">
        <v>192</v>
      </c>
      <c r="F80" s="6">
        <v>198</v>
      </c>
      <c r="H80" s="6">
        <f t="shared" si="6"/>
        <v>198</v>
      </c>
      <c r="J80" s="6">
        <f t="shared" si="9"/>
        <v>0</v>
      </c>
      <c r="K80" s="6">
        <f t="shared" si="7"/>
        <v>0</v>
      </c>
      <c r="L80" s="6">
        <f t="shared" si="8"/>
        <v>69465.350000000006</v>
      </c>
    </row>
    <row r="81" spans="1:12" x14ac:dyDescent="0.25">
      <c r="A81" s="11">
        <v>42173</v>
      </c>
      <c r="B81" s="11">
        <v>42177</v>
      </c>
      <c r="C81" t="s">
        <v>44</v>
      </c>
      <c r="D81" s="12" t="s">
        <v>15</v>
      </c>
      <c r="E81" t="s">
        <v>192</v>
      </c>
      <c r="F81" s="6">
        <v>198</v>
      </c>
      <c r="H81" s="6">
        <f t="shared" si="6"/>
        <v>198</v>
      </c>
      <c r="J81" s="6">
        <f t="shared" si="9"/>
        <v>0</v>
      </c>
      <c r="K81" s="6">
        <f t="shared" si="7"/>
        <v>0</v>
      </c>
      <c r="L81" s="6">
        <f t="shared" si="8"/>
        <v>69267.350000000006</v>
      </c>
    </row>
    <row r="82" spans="1:12" x14ac:dyDescent="0.25">
      <c r="A82" s="11">
        <v>42173</v>
      </c>
      <c r="B82" s="11">
        <v>42177</v>
      </c>
      <c r="C82" t="s">
        <v>44</v>
      </c>
      <c r="D82" s="12" t="s">
        <v>15</v>
      </c>
      <c r="E82" t="s">
        <v>192</v>
      </c>
      <c r="F82" s="6">
        <v>198</v>
      </c>
      <c r="H82" s="6">
        <f t="shared" si="6"/>
        <v>198</v>
      </c>
      <c r="J82" s="6">
        <f t="shared" si="9"/>
        <v>0</v>
      </c>
      <c r="K82" s="6">
        <f t="shared" si="7"/>
        <v>0</v>
      </c>
      <c r="L82" s="6">
        <f t="shared" si="8"/>
        <v>69069.350000000006</v>
      </c>
    </row>
    <row r="83" spans="1:12" x14ac:dyDescent="0.25">
      <c r="A83" s="11">
        <v>42173</v>
      </c>
      <c r="B83" s="11">
        <v>42177</v>
      </c>
      <c r="C83" t="s">
        <v>44</v>
      </c>
      <c r="D83" s="12" t="s">
        <v>15</v>
      </c>
      <c r="E83" t="s">
        <v>191</v>
      </c>
      <c r="F83" s="6">
        <v>198</v>
      </c>
      <c r="H83" s="6">
        <f t="shared" si="6"/>
        <v>198</v>
      </c>
      <c r="J83" s="6">
        <f t="shared" si="9"/>
        <v>0</v>
      </c>
      <c r="K83" s="6">
        <f t="shared" si="7"/>
        <v>0</v>
      </c>
      <c r="L83" s="6">
        <f t="shared" si="8"/>
        <v>68871.350000000006</v>
      </c>
    </row>
    <row r="84" spans="1:12" x14ac:dyDescent="0.25">
      <c r="A84" s="11">
        <v>42173</v>
      </c>
      <c r="B84" s="11">
        <v>42177</v>
      </c>
      <c r="C84" t="s">
        <v>44</v>
      </c>
      <c r="D84" s="12" t="s">
        <v>15</v>
      </c>
      <c r="E84" t="s">
        <v>192</v>
      </c>
      <c r="F84" s="6">
        <v>198</v>
      </c>
      <c r="H84" s="6">
        <f t="shared" si="6"/>
        <v>198</v>
      </c>
      <c r="J84" s="6">
        <f t="shared" si="9"/>
        <v>0</v>
      </c>
      <c r="K84" s="6">
        <f t="shared" si="7"/>
        <v>0</v>
      </c>
      <c r="L84" s="6">
        <f t="shared" si="8"/>
        <v>68673.350000000006</v>
      </c>
    </row>
    <row r="85" spans="1:12" x14ac:dyDescent="0.25">
      <c r="A85" s="11">
        <v>42173</v>
      </c>
      <c r="B85" s="11">
        <v>42177</v>
      </c>
      <c r="C85" t="s">
        <v>44</v>
      </c>
      <c r="D85" s="12" t="s">
        <v>15</v>
      </c>
      <c r="E85" t="s">
        <v>191</v>
      </c>
      <c r="F85" s="6">
        <v>198</v>
      </c>
      <c r="H85" s="6">
        <f t="shared" si="6"/>
        <v>198</v>
      </c>
      <c r="J85" s="6">
        <f t="shared" si="9"/>
        <v>0</v>
      </c>
      <c r="K85" s="6">
        <f t="shared" si="7"/>
        <v>0</v>
      </c>
      <c r="L85" s="6">
        <f t="shared" si="8"/>
        <v>68475.350000000006</v>
      </c>
    </row>
    <row r="86" spans="1:12" x14ac:dyDescent="0.25">
      <c r="A86" s="11">
        <v>42173</v>
      </c>
      <c r="B86" s="11">
        <v>42177</v>
      </c>
      <c r="C86" t="s">
        <v>44</v>
      </c>
      <c r="D86" s="12" t="s">
        <v>15</v>
      </c>
      <c r="E86" t="s">
        <v>191</v>
      </c>
      <c r="F86" s="6">
        <v>198</v>
      </c>
      <c r="H86" s="6">
        <f t="shared" si="6"/>
        <v>198</v>
      </c>
      <c r="J86" s="6">
        <f t="shared" si="9"/>
        <v>0</v>
      </c>
      <c r="K86" s="6">
        <f t="shared" si="7"/>
        <v>0</v>
      </c>
      <c r="L86" s="6">
        <f t="shared" si="8"/>
        <v>68277.350000000006</v>
      </c>
    </row>
    <row r="87" spans="1:12" x14ac:dyDescent="0.25">
      <c r="A87" s="11">
        <v>42173</v>
      </c>
      <c r="B87" s="11">
        <v>42177</v>
      </c>
      <c r="C87" t="s">
        <v>44</v>
      </c>
      <c r="D87" s="12" t="s">
        <v>15</v>
      </c>
      <c r="E87" t="s">
        <v>192</v>
      </c>
      <c r="F87" s="6">
        <v>198</v>
      </c>
      <c r="H87" s="6">
        <f t="shared" si="6"/>
        <v>198</v>
      </c>
      <c r="J87" s="6">
        <f t="shared" si="9"/>
        <v>0</v>
      </c>
      <c r="K87" s="6">
        <f t="shared" si="7"/>
        <v>0</v>
      </c>
      <c r="L87" s="6">
        <f t="shared" si="8"/>
        <v>68079.350000000006</v>
      </c>
    </row>
    <row r="88" spans="1:12" x14ac:dyDescent="0.25">
      <c r="A88" s="11">
        <v>42173</v>
      </c>
      <c r="B88" s="11">
        <v>42177</v>
      </c>
      <c r="C88" t="s">
        <v>44</v>
      </c>
      <c r="D88" s="12" t="s">
        <v>15</v>
      </c>
      <c r="E88" t="s">
        <v>191</v>
      </c>
      <c r="F88" s="6">
        <v>198</v>
      </c>
      <c r="H88" s="6">
        <f t="shared" si="6"/>
        <v>198</v>
      </c>
      <c r="J88" s="6">
        <f t="shared" si="9"/>
        <v>0</v>
      </c>
      <c r="K88" s="6">
        <f t="shared" si="7"/>
        <v>0</v>
      </c>
      <c r="L88" s="6">
        <f t="shared" si="8"/>
        <v>67881.350000000006</v>
      </c>
    </row>
    <row r="89" spans="1:12" x14ac:dyDescent="0.25">
      <c r="A89" s="11">
        <v>42173</v>
      </c>
      <c r="B89" s="11">
        <v>42177</v>
      </c>
      <c r="C89" t="s">
        <v>44</v>
      </c>
      <c r="D89" s="12" t="s">
        <v>15</v>
      </c>
      <c r="E89" t="s">
        <v>191</v>
      </c>
      <c r="F89" s="6">
        <v>297</v>
      </c>
      <c r="H89" s="6">
        <f t="shared" si="6"/>
        <v>297</v>
      </c>
      <c r="J89" s="6">
        <f t="shared" si="9"/>
        <v>0</v>
      </c>
      <c r="K89" s="6">
        <f t="shared" si="7"/>
        <v>0</v>
      </c>
      <c r="L89" s="6">
        <f t="shared" si="8"/>
        <v>67584.350000000006</v>
      </c>
    </row>
    <row r="90" spans="1:12" x14ac:dyDescent="0.25">
      <c r="A90" s="11">
        <v>42173</v>
      </c>
      <c r="B90" s="11">
        <v>42177</v>
      </c>
      <c r="C90" t="s">
        <v>44</v>
      </c>
      <c r="D90" s="12" t="s">
        <v>15</v>
      </c>
      <c r="E90" t="s">
        <v>191</v>
      </c>
      <c r="F90" s="6">
        <v>396</v>
      </c>
      <c r="H90" s="6">
        <f t="shared" si="6"/>
        <v>396</v>
      </c>
      <c r="J90" s="6">
        <f t="shared" si="9"/>
        <v>0</v>
      </c>
      <c r="K90" s="6">
        <f t="shared" si="7"/>
        <v>0</v>
      </c>
      <c r="L90" s="6">
        <f t="shared" si="8"/>
        <v>67188.350000000006</v>
      </c>
    </row>
    <row r="91" spans="1:12" x14ac:dyDescent="0.25">
      <c r="A91" s="11">
        <v>42185</v>
      </c>
      <c r="B91" s="11">
        <v>42185</v>
      </c>
      <c r="C91" t="s">
        <v>44</v>
      </c>
      <c r="D91" s="12" t="s">
        <v>15</v>
      </c>
      <c r="E91" t="s">
        <v>72</v>
      </c>
      <c r="F91" s="6">
        <v>406.48</v>
      </c>
      <c r="H91" s="6">
        <f t="shared" si="6"/>
        <v>406.48</v>
      </c>
      <c r="J91" s="6">
        <f t="shared" si="9"/>
        <v>0</v>
      </c>
      <c r="K91" s="6">
        <f t="shared" si="7"/>
        <v>0</v>
      </c>
      <c r="L91" s="6">
        <f t="shared" si="8"/>
        <v>66781.87000000001</v>
      </c>
    </row>
    <row r="92" spans="1:12" x14ac:dyDescent="0.25">
      <c r="A92" s="11">
        <v>42185</v>
      </c>
      <c r="B92" s="11">
        <v>42185</v>
      </c>
      <c r="C92" t="s">
        <v>63</v>
      </c>
      <c r="D92" s="12" t="s">
        <v>19</v>
      </c>
      <c r="E92" t="s">
        <v>193</v>
      </c>
      <c r="F92" s="6">
        <v>21.98</v>
      </c>
      <c r="H92" s="6">
        <f t="shared" si="6"/>
        <v>21.98</v>
      </c>
      <c r="J92" s="6">
        <f t="shared" si="9"/>
        <v>9.6712000000000007</v>
      </c>
      <c r="K92" s="6">
        <f t="shared" si="7"/>
        <v>0</v>
      </c>
      <c r="L92" s="6">
        <f t="shared" si="8"/>
        <v>66759.890000000014</v>
      </c>
    </row>
    <row r="93" spans="1:12" x14ac:dyDescent="0.25">
      <c r="A93" s="11">
        <v>42185</v>
      </c>
      <c r="B93" s="11">
        <v>42193</v>
      </c>
      <c r="C93" t="s">
        <v>18</v>
      </c>
      <c r="D93" s="12" t="s">
        <v>19</v>
      </c>
      <c r="E93" t="s">
        <v>194</v>
      </c>
      <c r="F93" s="6">
        <v>255.1</v>
      </c>
      <c r="H93" s="6">
        <f t="shared" si="6"/>
        <v>255.1</v>
      </c>
      <c r="J93" s="6">
        <f t="shared" si="9"/>
        <v>112.244</v>
      </c>
      <c r="K93" s="6">
        <f t="shared" si="7"/>
        <v>0</v>
      </c>
      <c r="L93" s="6">
        <f t="shared" si="8"/>
        <v>66504.790000000008</v>
      </c>
    </row>
    <row r="94" spans="1:12" x14ac:dyDescent="0.25">
      <c r="A94" s="11">
        <v>42185</v>
      </c>
      <c r="B94" s="11">
        <v>42193</v>
      </c>
      <c r="C94" t="s">
        <v>18</v>
      </c>
      <c r="D94" s="12" t="s">
        <v>19</v>
      </c>
      <c r="E94" t="s">
        <v>194</v>
      </c>
      <c r="F94" s="6">
        <v>150.72999999999999</v>
      </c>
      <c r="H94" s="6">
        <f t="shared" si="6"/>
        <v>150.72999999999999</v>
      </c>
      <c r="J94" s="6">
        <f t="shared" si="9"/>
        <v>66.32119999999999</v>
      </c>
      <c r="K94" s="6">
        <f t="shared" si="7"/>
        <v>0</v>
      </c>
      <c r="L94" s="6">
        <f t="shared" si="8"/>
        <v>66354.060000000012</v>
      </c>
    </row>
    <row r="95" spans="1:12" x14ac:dyDescent="0.25">
      <c r="A95" s="11">
        <v>42185</v>
      </c>
      <c r="B95" s="11">
        <v>42193</v>
      </c>
      <c r="C95" t="s">
        <v>18</v>
      </c>
      <c r="D95" s="12" t="s">
        <v>19</v>
      </c>
      <c r="E95" t="s">
        <v>194</v>
      </c>
      <c r="F95" s="16">
        <v>58.36</v>
      </c>
      <c r="H95" s="6">
        <f t="shared" si="6"/>
        <v>58.36</v>
      </c>
      <c r="J95" s="6">
        <f t="shared" si="9"/>
        <v>25.6784</v>
      </c>
      <c r="K95" s="6">
        <f t="shared" si="7"/>
        <v>0</v>
      </c>
      <c r="L95" s="6">
        <f t="shared" si="8"/>
        <v>66295.700000000012</v>
      </c>
    </row>
    <row r="96" spans="1:12" x14ac:dyDescent="0.25">
      <c r="A96" s="11">
        <v>42185</v>
      </c>
      <c r="B96" s="11">
        <v>42185</v>
      </c>
      <c r="C96" t="s">
        <v>16</v>
      </c>
      <c r="D96" s="12" t="s">
        <v>19</v>
      </c>
      <c r="E96" t="s">
        <v>78</v>
      </c>
      <c r="F96" s="16">
        <v>620.03</v>
      </c>
      <c r="G96" s="16"/>
      <c r="H96" s="6">
        <f t="shared" si="6"/>
        <v>620.03</v>
      </c>
      <c r="J96" s="6">
        <f>IF(G96=0, IF(D96="Y", (F96*$G$5) + (I96*$G$5), 0), 0)</f>
        <v>272.81319999999999</v>
      </c>
      <c r="K96" s="6">
        <f t="shared" si="7"/>
        <v>0</v>
      </c>
      <c r="L96" s="6">
        <f t="shared" si="8"/>
        <v>65675.670000000013</v>
      </c>
    </row>
    <row r="97" spans="1:12" x14ac:dyDescent="0.25">
      <c r="A97" s="11">
        <v>42185</v>
      </c>
      <c r="B97" s="11">
        <v>42185</v>
      </c>
      <c r="C97" t="s">
        <v>17</v>
      </c>
      <c r="D97" s="12" t="s">
        <v>15</v>
      </c>
      <c r="E97" s="13" t="s">
        <v>70</v>
      </c>
      <c r="F97" s="16"/>
      <c r="G97" s="16">
        <v>2803.67</v>
      </c>
      <c r="H97" s="6">
        <f t="shared" si="6"/>
        <v>2803.67</v>
      </c>
      <c r="J97" s="6">
        <f>IF(G97=0, IF(D97="Y", (F97*$G$5) + (I97*$G$5), 0), 0)</f>
        <v>0</v>
      </c>
      <c r="K97" s="6">
        <f t="shared" si="7"/>
        <v>0</v>
      </c>
      <c r="L97" s="6">
        <f t="shared" si="8"/>
        <v>62872.000000000015</v>
      </c>
    </row>
    <row r="98" spans="1:12" x14ac:dyDescent="0.25">
      <c r="A98" s="11">
        <v>42181</v>
      </c>
      <c r="B98" s="11">
        <v>42184</v>
      </c>
      <c r="C98" t="s">
        <v>44</v>
      </c>
      <c r="D98" s="12" t="s">
        <v>15</v>
      </c>
      <c r="E98" t="s">
        <v>195</v>
      </c>
      <c r="F98" s="16">
        <v>34</v>
      </c>
      <c r="G98" s="16"/>
      <c r="H98" s="6">
        <f t="shared" si="6"/>
        <v>34</v>
      </c>
      <c r="J98" s="6">
        <f>IF(G98=0, IF(D98="Y", (F98*$G$5) + (I98*$G$5), 0), 0)</f>
        <v>0</v>
      </c>
      <c r="K98" s="6">
        <f t="shared" si="7"/>
        <v>0</v>
      </c>
      <c r="L98" s="6">
        <f t="shared" si="8"/>
        <v>62838.000000000015</v>
      </c>
    </row>
    <row r="99" spans="1:12" x14ac:dyDescent="0.25">
      <c r="A99" s="11">
        <v>42185</v>
      </c>
      <c r="B99" s="11">
        <v>42198</v>
      </c>
      <c r="C99" t="s">
        <v>44</v>
      </c>
      <c r="D99" s="12" t="s">
        <v>15</v>
      </c>
      <c r="E99" t="s">
        <v>196</v>
      </c>
      <c r="F99" s="16">
        <v>642.15</v>
      </c>
      <c r="G99" s="16"/>
      <c r="H99" s="6">
        <f t="shared" si="6"/>
        <v>642.15</v>
      </c>
      <c r="J99" s="6">
        <f t="shared" si="9"/>
        <v>0</v>
      </c>
      <c r="K99" s="6">
        <f t="shared" si="7"/>
        <v>0</v>
      </c>
      <c r="L99" s="6">
        <f t="shared" si="8"/>
        <v>62195.850000000013</v>
      </c>
    </row>
    <row r="100" spans="1:12" x14ac:dyDescent="0.25">
      <c r="A100" s="11">
        <v>42185</v>
      </c>
      <c r="B100" s="11">
        <v>42198</v>
      </c>
      <c r="C100" t="s">
        <v>44</v>
      </c>
      <c r="D100" s="12" t="s">
        <v>15</v>
      </c>
      <c r="E100" t="s">
        <v>196</v>
      </c>
      <c r="F100" s="6">
        <v>449.83</v>
      </c>
      <c r="H100" s="6">
        <f t="shared" si="6"/>
        <v>449.83</v>
      </c>
      <c r="J100" s="6">
        <f t="shared" si="9"/>
        <v>0</v>
      </c>
      <c r="K100" s="6">
        <f t="shared" si="7"/>
        <v>0</v>
      </c>
      <c r="L100" s="6">
        <f t="shared" si="8"/>
        <v>61746.020000000011</v>
      </c>
    </row>
    <row r="101" spans="1:12" x14ac:dyDescent="0.25">
      <c r="A101" s="11">
        <v>42185</v>
      </c>
      <c r="B101" s="11">
        <v>42198</v>
      </c>
      <c r="C101" t="s">
        <v>44</v>
      </c>
      <c r="D101" s="12" t="s">
        <v>15</v>
      </c>
      <c r="E101" t="s">
        <v>196</v>
      </c>
      <c r="F101" s="6">
        <v>615.03</v>
      </c>
      <c r="H101" s="6">
        <f t="shared" si="6"/>
        <v>615.03</v>
      </c>
      <c r="J101" s="6">
        <f t="shared" si="9"/>
        <v>0</v>
      </c>
      <c r="K101" s="6">
        <f t="shared" si="7"/>
        <v>0</v>
      </c>
      <c r="L101" s="6">
        <f t="shared" si="8"/>
        <v>61130.990000000013</v>
      </c>
    </row>
    <row r="102" spans="1:12" x14ac:dyDescent="0.25">
      <c r="A102" s="11">
        <v>42212</v>
      </c>
      <c r="B102" s="11">
        <v>42212</v>
      </c>
      <c r="C102" t="s">
        <v>44</v>
      </c>
      <c r="D102" s="12" t="s">
        <v>15</v>
      </c>
      <c r="E102" t="s">
        <v>196</v>
      </c>
      <c r="F102" s="6">
        <v>145.65</v>
      </c>
      <c r="H102" s="6">
        <f t="shared" si="6"/>
        <v>145.65</v>
      </c>
      <c r="J102" s="6">
        <f t="shared" si="9"/>
        <v>0</v>
      </c>
      <c r="K102" s="6">
        <f t="shared" si="7"/>
        <v>0</v>
      </c>
      <c r="L102" s="6">
        <f t="shared" si="8"/>
        <v>60985.340000000011</v>
      </c>
    </row>
    <row r="103" spans="1:12" x14ac:dyDescent="0.25">
      <c r="A103" s="11">
        <v>42185</v>
      </c>
      <c r="B103" s="11">
        <v>42198</v>
      </c>
      <c r="C103" t="s">
        <v>44</v>
      </c>
      <c r="D103" s="12" t="s">
        <v>15</v>
      </c>
      <c r="E103" t="s">
        <v>177</v>
      </c>
      <c r="F103" s="6">
        <v>169.43</v>
      </c>
      <c r="H103" s="6">
        <f t="shared" si="6"/>
        <v>169.43</v>
      </c>
      <c r="J103" s="6">
        <f t="shared" si="9"/>
        <v>0</v>
      </c>
      <c r="K103" s="6">
        <f t="shared" si="7"/>
        <v>0</v>
      </c>
      <c r="L103" s="6">
        <f t="shared" si="8"/>
        <v>60815.910000000011</v>
      </c>
    </row>
    <row r="104" spans="1:12" x14ac:dyDescent="0.25">
      <c r="A104" s="11">
        <v>42186</v>
      </c>
      <c r="B104" s="11">
        <v>42198</v>
      </c>
      <c r="C104" t="s">
        <v>44</v>
      </c>
      <c r="D104" s="12" t="s">
        <v>15</v>
      </c>
      <c r="E104" t="s">
        <v>197</v>
      </c>
      <c r="F104" s="6">
        <v>166.28</v>
      </c>
      <c r="H104" s="6">
        <f t="shared" si="6"/>
        <v>166.28</v>
      </c>
      <c r="J104" s="6">
        <f t="shared" si="9"/>
        <v>0</v>
      </c>
      <c r="K104" s="6">
        <f t="shared" si="7"/>
        <v>0</v>
      </c>
      <c r="L104" s="6">
        <f t="shared" si="8"/>
        <v>60649.630000000012</v>
      </c>
    </row>
    <row r="105" spans="1:12" x14ac:dyDescent="0.25">
      <c r="A105" s="11">
        <v>42192</v>
      </c>
      <c r="B105" s="11">
        <v>42198</v>
      </c>
      <c r="C105" t="s">
        <v>44</v>
      </c>
      <c r="D105" s="12" t="s">
        <v>15</v>
      </c>
      <c r="E105" t="s">
        <v>177</v>
      </c>
      <c r="F105" s="6">
        <v>45.55</v>
      </c>
      <c r="H105" s="6">
        <f t="shared" si="6"/>
        <v>45.55</v>
      </c>
      <c r="J105" s="6">
        <f t="shared" si="9"/>
        <v>0</v>
      </c>
      <c r="K105" s="6">
        <f t="shared" si="7"/>
        <v>0</v>
      </c>
      <c r="L105" s="6">
        <f t="shared" si="8"/>
        <v>60604.080000000009</v>
      </c>
    </row>
    <row r="106" spans="1:12" x14ac:dyDescent="0.25">
      <c r="A106" s="11">
        <v>42178</v>
      </c>
      <c r="B106" s="11">
        <v>42192</v>
      </c>
      <c r="C106" t="s">
        <v>22</v>
      </c>
      <c r="D106" s="12" t="s">
        <v>19</v>
      </c>
      <c r="E106" t="s">
        <v>76</v>
      </c>
      <c r="F106" s="6">
        <v>-274.66000000000003</v>
      </c>
      <c r="H106" s="6">
        <f t="shared" si="6"/>
        <v>-274.66000000000003</v>
      </c>
      <c r="J106" s="6">
        <f t="shared" si="9"/>
        <v>-120.85040000000001</v>
      </c>
      <c r="K106" s="19">
        <v>0</v>
      </c>
      <c r="L106" s="6">
        <f t="shared" si="8"/>
        <v>60878.740000000013</v>
      </c>
    </row>
    <row r="107" spans="1:12" x14ac:dyDescent="0.25">
      <c r="A107" s="11">
        <v>42177</v>
      </c>
      <c r="B107" s="11">
        <v>42195</v>
      </c>
      <c r="C107" t="s">
        <v>21</v>
      </c>
      <c r="D107" s="12" t="s">
        <v>19</v>
      </c>
      <c r="E107" t="s">
        <v>77</v>
      </c>
      <c r="F107" s="6">
        <v>145</v>
      </c>
      <c r="H107" s="6">
        <f t="shared" si="6"/>
        <v>145</v>
      </c>
      <c r="J107" s="6">
        <f t="shared" si="9"/>
        <v>63.8</v>
      </c>
      <c r="K107" s="6">
        <f t="shared" si="7"/>
        <v>0</v>
      </c>
      <c r="L107" s="6">
        <f t="shared" si="8"/>
        <v>60733.740000000013</v>
      </c>
    </row>
    <row r="108" spans="1:12" x14ac:dyDescent="0.25">
      <c r="A108" s="11">
        <v>42179</v>
      </c>
      <c r="B108" s="11">
        <v>42179</v>
      </c>
      <c r="C108" t="s">
        <v>47</v>
      </c>
      <c r="D108" s="12" t="s">
        <v>19</v>
      </c>
      <c r="E108" t="s">
        <v>80</v>
      </c>
      <c r="F108" s="6">
        <v>-0.09</v>
      </c>
      <c r="H108" s="6">
        <f t="shared" si="6"/>
        <v>-0.09</v>
      </c>
      <c r="J108" s="6">
        <f t="shared" si="9"/>
        <v>-3.9599999999999996E-2</v>
      </c>
      <c r="K108" s="19">
        <v>0</v>
      </c>
      <c r="L108" s="6">
        <f t="shared" si="8"/>
        <v>60733.830000000009</v>
      </c>
    </row>
    <row r="109" spans="1:12" x14ac:dyDescent="0.25">
      <c r="A109" s="11">
        <v>42180</v>
      </c>
      <c r="B109" s="11">
        <v>42180</v>
      </c>
      <c r="C109" t="s">
        <v>47</v>
      </c>
      <c r="D109" s="12" t="s">
        <v>19</v>
      </c>
      <c r="E109" t="s">
        <v>80</v>
      </c>
      <c r="F109" s="6">
        <v>-9.98</v>
      </c>
      <c r="H109" s="6">
        <f t="shared" si="6"/>
        <v>-9.98</v>
      </c>
      <c r="J109" s="6">
        <f t="shared" si="9"/>
        <v>-4.3912000000000004</v>
      </c>
      <c r="K109" s="19">
        <v>0</v>
      </c>
      <c r="L109" s="6">
        <f t="shared" si="8"/>
        <v>60743.810000000012</v>
      </c>
    </row>
    <row r="110" spans="1:12" x14ac:dyDescent="0.25">
      <c r="A110" s="11">
        <v>42163</v>
      </c>
      <c r="B110" s="11">
        <v>42163</v>
      </c>
      <c r="C110" t="s">
        <v>52</v>
      </c>
      <c r="D110" s="12" t="s">
        <v>19</v>
      </c>
      <c r="E110" t="s">
        <v>81</v>
      </c>
      <c r="F110" s="6">
        <v>60.95</v>
      </c>
      <c r="H110" s="6">
        <f t="shared" si="6"/>
        <v>60.95</v>
      </c>
      <c r="J110" s="6">
        <f t="shared" si="9"/>
        <v>26.818000000000001</v>
      </c>
      <c r="K110" s="16">
        <f t="shared" si="7"/>
        <v>0</v>
      </c>
      <c r="L110" s="6">
        <f t="shared" si="8"/>
        <v>60682.860000000015</v>
      </c>
    </row>
    <row r="111" spans="1:12" x14ac:dyDescent="0.25">
      <c r="A111" s="11">
        <v>42216</v>
      </c>
      <c r="B111" s="11">
        <v>42216</v>
      </c>
      <c r="C111" t="s">
        <v>52</v>
      </c>
      <c r="D111" s="12" t="s">
        <v>19</v>
      </c>
      <c r="E111" t="s">
        <v>82</v>
      </c>
      <c r="F111" s="6">
        <v>-60.95</v>
      </c>
      <c r="H111" s="6">
        <f t="shared" si="6"/>
        <v>-60.95</v>
      </c>
      <c r="J111" s="6">
        <f t="shared" si="9"/>
        <v>-26.818000000000001</v>
      </c>
      <c r="K111" s="19">
        <v>0</v>
      </c>
      <c r="L111" s="6">
        <f t="shared" si="8"/>
        <v>60743.810000000012</v>
      </c>
    </row>
    <row r="112" spans="1:12" x14ac:dyDescent="0.25">
      <c r="A112" s="11">
        <v>42180</v>
      </c>
      <c r="B112" s="11">
        <v>42180</v>
      </c>
      <c r="C112" t="s">
        <v>30</v>
      </c>
      <c r="D112" s="12" t="s">
        <v>19</v>
      </c>
      <c r="E112" t="s">
        <v>80</v>
      </c>
      <c r="F112" s="6">
        <v>-2.41</v>
      </c>
      <c r="H112" s="6">
        <f t="shared" si="6"/>
        <v>-2.41</v>
      </c>
      <c r="J112" s="6">
        <f t="shared" si="9"/>
        <v>-1.0604</v>
      </c>
      <c r="K112" s="19">
        <v>0</v>
      </c>
      <c r="L112" s="6">
        <f t="shared" si="8"/>
        <v>60746.220000000016</v>
      </c>
    </row>
    <row r="113" spans="1:16" x14ac:dyDescent="0.25">
      <c r="A113" s="11">
        <v>42180</v>
      </c>
      <c r="B113" s="11">
        <v>42180</v>
      </c>
      <c r="C113" t="s">
        <v>83</v>
      </c>
      <c r="D113" s="12" t="s">
        <v>19</v>
      </c>
      <c r="E113" t="s">
        <v>80</v>
      </c>
      <c r="F113" s="6">
        <v>-3.84</v>
      </c>
      <c r="H113" s="6">
        <f t="shared" si="6"/>
        <v>-3.84</v>
      </c>
      <c r="J113" s="6">
        <f t="shared" si="9"/>
        <v>-1.6896</v>
      </c>
      <c r="K113" s="19">
        <v>0</v>
      </c>
      <c r="L113" s="6">
        <f t="shared" si="8"/>
        <v>60750.060000000012</v>
      </c>
    </row>
    <row r="114" spans="1:16" x14ac:dyDescent="0.25">
      <c r="A114" s="11">
        <v>42180</v>
      </c>
      <c r="B114" s="11">
        <v>42180</v>
      </c>
      <c r="C114" t="s">
        <v>84</v>
      </c>
      <c r="D114" s="12" t="s">
        <v>19</v>
      </c>
      <c r="E114" t="s">
        <v>80</v>
      </c>
      <c r="F114" s="6">
        <v>-1.22</v>
      </c>
      <c r="H114" s="6">
        <f t="shared" si="6"/>
        <v>-1.22</v>
      </c>
      <c r="J114" s="6">
        <f t="shared" si="9"/>
        <v>-0.53679999999999994</v>
      </c>
      <c r="K114" s="19">
        <v>0</v>
      </c>
      <c r="L114" s="6">
        <f t="shared" si="8"/>
        <v>60751.280000000013</v>
      </c>
    </row>
    <row r="115" spans="1:16" x14ac:dyDescent="0.25">
      <c r="A115" s="11">
        <v>42180</v>
      </c>
      <c r="B115" s="11">
        <v>42180</v>
      </c>
      <c r="C115" t="s">
        <v>85</v>
      </c>
      <c r="D115" s="12" t="s">
        <v>19</v>
      </c>
      <c r="E115" t="s">
        <v>80</v>
      </c>
      <c r="F115" s="6">
        <v>-0.06</v>
      </c>
      <c r="H115" s="6">
        <f t="shared" si="6"/>
        <v>-0.06</v>
      </c>
      <c r="J115" s="6">
        <f t="shared" si="9"/>
        <v>-2.64E-2</v>
      </c>
      <c r="K115" s="19">
        <v>0</v>
      </c>
      <c r="L115" s="6">
        <f t="shared" si="8"/>
        <v>60751.340000000011</v>
      </c>
    </row>
    <row r="116" spans="1:16" x14ac:dyDescent="0.25">
      <c r="A116" s="11">
        <v>42180</v>
      </c>
      <c r="B116" s="11">
        <v>42180</v>
      </c>
      <c r="C116" t="s">
        <v>57</v>
      </c>
      <c r="D116" s="12" t="s">
        <v>19</v>
      </c>
      <c r="E116" t="s">
        <v>80</v>
      </c>
      <c r="F116" s="6">
        <v>-3</v>
      </c>
      <c r="H116" s="6">
        <f t="shared" si="6"/>
        <v>-3</v>
      </c>
      <c r="J116" s="6">
        <f t="shared" si="9"/>
        <v>-1.32</v>
      </c>
      <c r="K116" s="19">
        <v>0</v>
      </c>
      <c r="L116" s="6">
        <f t="shared" si="8"/>
        <v>60754.340000000011</v>
      </c>
    </row>
    <row r="117" spans="1:16" x14ac:dyDescent="0.25">
      <c r="A117" s="11">
        <v>42180</v>
      </c>
      <c r="B117" s="11">
        <v>42180</v>
      </c>
      <c r="C117" t="s">
        <v>60</v>
      </c>
      <c r="D117" s="12" t="s">
        <v>19</v>
      </c>
      <c r="E117" t="s">
        <v>80</v>
      </c>
      <c r="F117" s="6">
        <v>-0.65</v>
      </c>
      <c r="H117" s="6">
        <f t="shared" si="6"/>
        <v>-0.65</v>
      </c>
      <c r="J117" s="6">
        <f t="shared" si="9"/>
        <v>-0.28600000000000003</v>
      </c>
      <c r="K117" s="19">
        <v>0</v>
      </c>
      <c r="L117" s="6">
        <f t="shared" si="8"/>
        <v>60754.990000000013</v>
      </c>
    </row>
    <row r="118" spans="1:16" x14ac:dyDescent="0.25">
      <c r="A118" s="11">
        <v>42180</v>
      </c>
      <c r="B118" s="11">
        <v>42180</v>
      </c>
      <c r="C118" t="s">
        <v>86</v>
      </c>
      <c r="D118" s="12" t="s">
        <v>19</v>
      </c>
      <c r="E118" s="13" t="s">
        <v>80</v>
      </c>
      <c r="F118" s="6">
        <v>-19.2</v>
      </c>
      <c r="H118" s="6">
        <f t="shared" si="6"/>
        <v>-19.2</v>
      </c>
      <c r="J118" s="6">
        <f t="shared" si="9"/>
        <v>-8.4480000000000004</v>
      </c>
      <c r="K118" s="19">
        <v>0</v>
      </c>
      <c r="L118" s="6">
        <f t="shared" si="8"/>
        <v>60774.19000000001</v>
      </c>
    </row>
    <row r="119" spans="1:16" x14ac:dyDescent="0.25">
      <c r="A119" s="11">
        <v>42180</v>
      </c>
      <c r="B119" s="11">
        <v>42180</v>
      </c>
      <c r="C119" t="s">
        <v>62</v>
      </c>
      <c r="D119" s="12" t="s">
        <v>19</v>
      </c>
      <c r="E119" s="13" t="s">
        <v>80</v>
      </c>
      <c r="F119" s="6">
        <v>-10.65</v>
      </c>
      <c r="H119" s="6">
        <f t="shared" si="6"/>
        <v>-10.65</v>
      </c>
      <c r="J119" s="6">
        <f t="shared" si="9"/>
        <v>-4.6859999999999999</v>
      </c>
      <c r="K119" s="19">
        <v>0</v>
      </c>
      <c r="L119" s="6">
        <f t="shared" si="8"/>
        <v>60784.840000000011</v>
      </c>
    </row>
    <row r="120" spans="1:16" x14ac:dyDescent="0.25">
      <c r="A120" s="11">
        <v>42180</v>
      </c>
      <c r="B120" s="11">
        <v>42180</v>
      </c>
      <c r="C120" t="s">
        <v>87</v>
      </c>
      <c r="D120" s="12" t="s">
        <v>19</v>
      </c>
      <c r="E120" s="13" t="s">
        <v>80</v>
      </c>
      <c r="F120" s="6">
        <v>-8.98</v>
      </c>
      <c r="H120" s="6">
        <f t="shared" si="6"/>
        <v>-8.98</v>
      </c>
      <c r="J120" s="6">
        <f t="shared" si="9"/>
        <v>-3.9512</v>
      </c>
      <c r="K120" s="19">
        <v>0</v>
      </c>
      <c r="L120" s="6">
        <f t="shared" si="8"/>
        <v>60793.820000000014</v>
      </c>
      <c r="N120" s="17"/>
      <c r="O120" s="14"/>
      <c r="P120" s="17"/>
    </row>
    <row r="121" spans="1:16" x14ac:dyDescent="0.25">
      <c r="A121" s="11">
        <v>42180</v>
      </c>
      <c r="B121" s="11">
        <v>42180</v>
      </c>
      <c r="C121" t="s">
        <v>63</v>
      </c>
      <c r="D121" s="12" t="s">
        <v>19</v>
      </c>
      <c r="E121" s="13" t="s">
        <v>80</v>
      </c>
      <c r="F121" s="6">
        <v>-7.0000000000000007E-2</v>
      </c>
      <c r="H121" s="6">
        <f t="shared" si="6"/>
        <v>-7.0000000000000007E-2</v>
      </c>
      <c r="J121" s="6">
        <f t="shared" si="9"/>
        <v>-3.0800000000000004E-2</v>
      </c>
      <c r="K121" s="19">
        <v>0</v>
      </c>
      <c r="L121" s="6">
        <f t="shared" si="8"/>
        <v>60793.890000000014</v>
      </c>
      <c r="N121" s="17"/>
      <c r="O121" s="14"/>
      <c r="P121" s="17"/>
    </row>
    <row r="122" spans="1:16" x14ac:dyDescent="0.25">
      <c r="A122" s="11">
        <v>42180</v>
      </c>
      <c r="B122" s="11">
        <v>42180</v>
      </c>
      <c r="C122" t="s">
        <v>66</v>
      </c>
      <c r="D122" s="12" t="s">
        <v>19</v>
      </c>
      <c r="E122" s="13" t="s">
        <v>80</v>
      </c>
      <c r="F122" s="6">
        <v>-1.58</v>
      </c>
      <c r="H122" s="6">
        <f t="shared" si="6"/>
        <v>-1.58</v>
      </c>
      <c r="J122" s="6">
        <f t="shared" si="9"/>
        <v>-0.69520000000000004</v>
      </c>
      <c r="K122" s="19">
        <v>0</v>
      </c>
      <c r="L122" s="6">
        <f t="shared" si="8"/>
        <v>60795.470000000016</v>
      </c>
      <c r="N122" s="17"/>
      <c r="O122" s="14"/>
      <c r="P122" s="17"/>
    </row>
    <row r="123" spans="1:16" x14ac:dyDescent="0.25">
      <c r="A123" s="11">
        <v>42180</v>
      </c>
      <c r="B123" s="11">
        <v>42180</v>
      </c>
      <c r="C123" t="s">
        <v>44</v>
      </c>
      <c r="D123" s="12" t="s">
        <v>15</v>
      </c>
      <c r="E123" s="13" t="s">
        <v>80</v>
      </c>
      <c r="F123" s="6">
        <v>-76.180000000000007</v>
      </c>
      <c r="H123" s="6">
        <f t="shared" si="6"/>
        <v>-76.180000000000007</v>
      </c>
      <c r="J123" s="6">
        <f t="shared" si="9"/>
        <v>0</v>
      </c>
      <c r="K123" s="6">
        <f t="shared" si="7"/>
        <v>0</v>
      </c>
      <c r="L123" s="6">
        <f t="shared" si="8"/>
        <v>60871.650000000016</v>
      </c>
      <c r="N123" s="17"/>
      <c r="O123" s="14"/>
      <c r="P123" s="16"/>
    </row>
    <row r="124" spans="1:16" x14ac:dyDescent="0.25">
      <c r="A124" s="11">
        <v>42188</v>
      </c>
      <c r="B124" s="11">
        <v>42188</v>
      </c>
      <c r="C124" t="s">
        <v>44</v>
      </c>
      <c r="D124" s="12" t="s">
        <v>15</v>
      </c>
      <c r="E124" s="13" t="s">
        <v>180</v>
      </c>
      <c r="F124" s="6">
        <v>300</v>
      </c>
      <c r="H124" s="6">
        <f t="shared" si="6"/>
        <v>300</v>
      </c>
      <c r="J124" s="6">
        <f t="shared" si="9"/>
        <v>0</v>
      </c>
      <c r="K124" s="6">
        <f t="shared" si="7"/>
        <v>0</v>
      </c>
      <c r="L124" s="6">
        <f t="shared" si="8"/>
        <v>60571.650000000016</v>
      </c>
      <c r="O124" s="6">
        <f>SUM(F108:F123)</f>
        <v>-137.91</v>
      </c>
    </row>
    <row r="125" spans="1:16" x14ac:dyDescent="0.25">
      <c r="A125" s="11">
        <v>42192</v>
      </c>
      <c r="B125" s="11">
        <v>42192</v>
      </c>
      <c r="C125" t="s">
        <v>44</v>
      </c>
      <c r="D125" s="12" t="s">
        <v>15</v>
      </c>
      <c r="E125" s="13" t="s">
        <v>180</v>
      </c>
      <c r="F125" s="6">
        <v>300</v>
      </c>
      <c r="H125" s="6">
        <f t="shared" si="6"/>
        <v>300</v>
      </c>
      <c r="J125" s="6">
        <f t="shared" si="9"/>
        <v>0</v>
      </c>
      <c r="K125" s="6">
        <f t="shared" si="7"/>
        <v>0</v>
      </c>
      <c r="L125" s="6">
        <f t="shared" si="8"/>
        <v>60271.650000000016</v>
      </c>
    </row>
    <row r="126" spans="1:16" x14ac:dyDescent="0.25">
      <c r="A126" s="11">
        <v>42194</v>
      </c>
      <c r="B126" s="11">
        <v>42194</v>
      </c>
      <c r="C126" t="s">
        <v>44</v>
      </c>
      <c r="D126" s="12" t="s">
        <v>15</v>
      </c>
      <c r="E126" s="13" t="s">
        <v>180</v>
      </c>
      <c r="F126" s="6">
        <v>300</v>
      </c>
      <c r="H126" s="6">
        <f t="shared" si="6"/>
        <v>300</v>
      </c>
      <c r="J126" s="6">
        <f t="shared" si="9"/>
        <v>0</v>
      </c>
      <c r="K126" s="6">
        <f t="shared" si="7"/>
        <v>0</v>
      </c>
      <c r="L126" s="6">
        <f t="shared" si="8"/>
        <v>59971.650000000016</v>
      </c>
    </row>
    <row r="127" spans="1:16" x14ac:dyDescent="0.25">
      <c r="A127" s="11">
        <v>42194</v>
      </c>
      <c r="B127" s="11">
        <v>42194</v>
      </c>
      <c r="C127" t="s">
        <v>44</v>
      </c>
      <c r="D127" s="12" t="s">
        <v>15</v>
      </c>
      <c r="E127" s="13" t="s">
        <v>172</v>
      </c>
      <c r="F127" s="6">
        <f>130.3+521.2+6.95</f>
        <v>658.45</v>
      </c>
      <c r="H127" s="6">
        <f t="shared" si="6"/>
        <v>658.45</v>
      </c>
      <c r="J127" s="6">
        <f t="shared" si="9"/>
        <v>0</v>
      </c>
      <c r="K127" s="6">
        <f t="shared" si="7"/>
        <v>0</v>
      </c>
      <c r="L127" s="6">
        <f t="shared" si="8"/>
        <v>59313.200000000019</v>
      </c>
    </row>
    <row r="128" spans="1:16" x14ac:dyDescent="0.25">
      <c r="A128" s="11">
        <v>42194</v>
      </c>
      <c r="B128" s="11">
        <v>42194</v>
      </c>
      <c r="C128" t="s">
        <v>44</v>
      </c>
      <c r="D128" s="12" t="s">
        <v>15</v>
      </c>
      <c r="E128" s="13" t="s">
        <v>172</v>
      </c>
      <c r="F128" s="6">
        <f>130.3+260.6+4.17</f>
        <v>395.07000000000005</v>
      </c>
      <c r="H128" s="6">
        <f t="shared" si="6"/>
        <v>395.07000000000005</v>
      </c>
      <c r="J128" s="6">
        <f t="shared" si="9"/>
        <v>0</v>
      </c>
      <c r="K128" s="6">
        <f t="shared" si="7"/>
        <v>0</v>
      </c>
      <c r="L128" s="6">
        <f t="shared" si="8"/>
        <v>58918.130000000019</v>
      </c>
    </row>
    <row r="129" spans="1:12" x14ac:dyDescent="0.25">
      <c r="A129" s="11">
        <v>42194</v>
      </c>
      <c r="B129" s="11">
        <v>42194</v>
      </c>
      <c r="C129" t="s">
        <v>62</v>
      </c>
      <c r="D129" s="12" t="s">
        <v>19</v>
      </c>
      <c r="E129" s="13" t="s">
        <v>172</v>
      </c>
      <c r="F129" s="6">
        <f>130.3+264.77</f>
        <v>395.07</v>
      </c>
      <c r="H129" s="6">
        <f t="shared" si="6"/>
        <v>395.07</v>
      </c>
      <c r="J129" s="6">
        <f t="shared" si="9"/>
        <v>173.83080000000001</v>
      </c>
      <c r="K129" s="6">
        <f t="shared" si="7"/>
        <v>0</v>
      </c>
      <c r="L129" s="6">
        <f t="shared" si="8"/>
        <v>58523.060000000019</v>
      </c>
    </row>
    <row r="130" spans="1:12" x14ac:dyDescent="0.25">
      <c r="A130" s="11">
        <v>42198</v>
      </c>
      <c r="B130" s="11">
        <v>42198</v>
      </c>
      <c r="C130" t="s">
        <v>44</v>
      </c>
      <c r="D130" s="12" t="s">
        <v>15</v>
      </c>
      <c r="E130" s="13" t="s">
        <v>180</v>
      </c>
      <c r="F130" s="6">
        <v>125</v>
      </c>
      <c r="H130" s="6">
        <f t="shared" si="6"/>
        <v>125</v>
      </c>
      <c r="J130" s="6">
        <f t="shared" si="9"/>
        <v>0</v>
      </c>
      <c r="K130" s="6">
        <f t="shared" si="7"/>
        <v>0</v>
      </c>
      <c r="L130" s="6">
        <f t="shared" si="8"/>
        <v>58398.060000000019</v>
      </c>
    </row>
    <row r="131" spans="1:12" x14ac:dyDescent="0.25">
      <c r="A131" s="11">
        <v>42198</v>
      </c>
      <c r="B131" s="11">
        <v>42198</v>
      </c>
      <c r="C131" t="s">
        <v>66</v>
      </c>
      <c r="D131" s="12" t="s">
        <v>19</v>
      </c>
      <c r="E131" s="13" t="s">
        <v>179</v>
      </c>
      <c r="F131" s="6">
        <v>125</v>
      </c>
      <c r="H131" s="6">
        <f t="shared" si="6"/>
        <v>125</v>
      </c>
      <c r="J131" s="6">
        <f t="shared" si="9"/>
        <v>55</v>
      </c>
      <c r="K131" s="6">
        <f t="shared" si="7"/>
        <v>0</v>
      </c>
      <c r="L131" s="6">
        <f t="shared" si="8"/>
        <v>58273.060000000019</v>
      </c>
    </row>
    <row r="132" spans="1:12" x14ac:dyDescent="0.25">
      <c r="A132" s="11">
        <v>42198</v>
      </c>
      <c r="B132" s="11">
        <v>42198</v>
      </c>
      <c r="C132" t="s">
        <v>60</v>
      </c>
      <c r="D132" s="12" t="s">
        <v>19</v>
      </c>
      <c r="E132" s="13" t="s">
        <v>88</v>
      </c>
      <c r="F132" s="6">
        <v>12.18</v>
      </c>
      <c r="H132" s="6">
        <f t="shared" si="6"/>
        <v>12.18</v>
      </c>
      <c r="J132" s="6">
        <f t="shared" si="9"/>
        <v>5.3591999999999995</v>
      </c>
      <c r="K132" s="6">
        <f t="shared" si="7"/>
        <v>0</v>
      </c>
      <c r="L132" s="6">
        <f t="shared" si="8"/>
        <v>58260.880000000019</v>
      </c>
    </row>
    <row r="133" spans="1:12" x14ac:dyDescent="0.25">
      <c r="A133" s="11">
        <v>42200</v>
      </c>
      <c r="B133" s="11">
        <v>42200</v>
      </c>
      <c r="C133" t="s">
        <v>44</v>
      </c>
      <c r="D133" s="12" t="s">
        <v>15</v>
      </c>
      <c r="E133" s="13" t="s">
        <v>178</v>
      </c>
      <c r="F133" s="6">
        <f>273.1+147.1+25+25</f>
        <v>470.20000000000005</v>
      </c>
      <c r="H133" s="6">
        <f t="shared" si="6"/>
        <v>470.20000000000005</v>
      </c>
      <c r="J133" s="6">
        <f t="shared" si="9"/>
        <v>0</v>
      </c>
      <c r="K133" s="6">
        <f t="shared" si="7"/>
        <v>0</v>
      </c>
      <c r="L133" s="6">
        <f t="shared" si="8"/>
        <v>57790.680000000022</v>
      </c>
    </row>
    <row r="134" spans="1:12" x14ac:dyDescent="0.25">
      <c r="A134" s="11">
        <v>42205</v>
      </c>
      <c r="B134" s="11">
        <v>42205</v>
      </c>
      <c r="C134" t="s">
        <v>89</v>
      </c>
      <c r="D134" s="12" t="s">
        <v>19</v>
      </c>
      <c r="E134" s="13" t="s">
        <v>90</v>
      </c>
      <c r="F134" s="6">
        <v>97.35</v>
      </c>
      <c r="H134" s="6">
        <f t="shared" si="6"/>
        <v>97.35</v>
      </c>
      <c r="J134" s="6">
        <f t="shared" si="9"/>
        <v>42.833999999999996</v>
      </c>
      <c r="K134" s="6">
        <f t="shared" si="7"/>
        <v>0</v>
      </c>
      <c r="L134" s="6">
        <f t="shared" si="8"/>
        <v>57693.330000000024</v>
      </c>
    </row>
    <row r="135" spans="1:12" x14ac:dyDescent="0.25">
      <c r="A135" s="11">
        <v>42207</v>
      </c>
      <c r="B135" s="11">
        <v>42207</v>
      </c>
      <c r="C135" t="s">
        <v>44</v>
      </c>
      <c r="D135" s="12" t="s">
        <v>15</v>
      </c>
      <c r="E135" t="s">
        <v>177</v>
      </c>
      <c r="F135" s="6">
        <v>184.12</v>
      </c>
      <c r="H135" s="6">
        <f t="shared" si="6"/>
        <v>184.12</v>
      </c>
      <c r="J135" s="6">
        <f t="shared" si="9"/>
        <v>0</v>
      </c>
      <c r="K135" s="6">
        <f t="shared" si="7"/>
        <v>0</v>
      </c>
      <c r="L135" s="6">
        <f t="shared" si="8"/>
        <v>57509.210000000021</v>
      </c>
    </row>
    <row r="136" spans="1:12" x14ac:dyDescent="0.25">
      <c r="A136" s="11">
        <v>42216</v>
      </c>
      <c r="B136" s="11">
        <v>42216</v>
      </c>
      <c r="C136" t="s">
        <v>17</v>
      </c>
      <c r="D136" s="12" t="s">
        <v>15</v>
      </c>
      <c r="E136" s="13" t="s">
        <v>91</v>
      </c>
      <c r="G136" s="6">
        <v>12.85</v>
      </c>
      <c r="H136" s="6">
        <f t="shared" si="6"/>
        <v>12.85</v>
      </c>
      <c r="J136" s="6">
        <f t="shared" si="9"/>
        <v>0</v>
      </c>
      <c r="K136" s="6">
        <f t="shared" si="7"/>
        <v>0</v>
      </c>
      <c r="L136" s="6">
        <f t="shared" si="8"/>
        <v>57496.360000000022</v>
      </c>
    </row>
    <row r="137" spans="1:12" x14ac:dyDescent="0.25">
      <c r="A137" s="11">
        <v>42216</v>
      </c>
      <c r="B137" s="11">
        <v>42223</v>
      </c>
      <c r="C137" t="s">
        <v>18</v>
      </c>
      <c r="D137" s="12" t="s">
        <v>19</v>
      </c>
      <c r="E137" s="13" t="s">
        <v>176</v>
      </c>
      <c r="F137" s="6">
        <v>935.38</v>
      </c>
      <c r="H137" s="6">
        <f t="shared" si="6"/>
        <v>935.38</v>
      </c>
      <c r="J137" s="6">
        <f t="shared" si="9"/>
        <v>411.56720000000001</v>
      </c>
      <c r="K137" s="6">
        <f t="shared" si="7"/>
        <v>0</v>
      </c>
      <c r="L137" s="6">
        <f t="shared" si="8"/>
        <v>56560.980000000025</v>
      </c>
    </row>
    <row r="138" spans="1:12" x14ac:dyDescent="0.25">
      <c r="A138" s="11">
        <v>42216</v>
      </c>
      <c r="B138" s="11">
        <v>42223</v>
      </c>
      <c r="C138" t="s">
        <v>18</v>
      </c>
      <c r="D138" s="12" t="s">
        <v>19</v>
      </c>
      <c r="E138" s="13" t="s">
        <v>176</v>
      </c>
      <c r="F138" s="6">
        <v>1074.1300000000001</v>
      </c>
      <c r="H138" s="6">
        <f t="shared" ref="H138:H201" si="10">F138+G138</f>
        <v>1074.1300000000001</v>
      </c>
      <c r="J138" s="6">
        <f t="shared" ref="J138:J201" si="11">IF(G138=0, IF(D138="Y", (F138*$G$5) + (I138*$G$5), 0), 0)</f>
        <v>472.61720000000003</v>
      </c>
      <c r="K138" s="6">
        <f t="shared" ref="K138:K201" si="12">IF(H138&gt;0, 0, I138+J138)</f>
        <v>0</v>
      </c>
      <c r="L138" s="6">
        <f t="shared" ref="L138:L201" si="13">L137-H138-K138</f>
        <v>55486.850000000028</v>
      </c>
    </row>
    <row r="139" spans="1:12" x14ac:dyDescent="0.25">
      <c r="A139" s="11">
        <v>42216</v>
      </c>
      <c r="B139" s="11">
        <v>42223</v>
      </c>
      <c r="C139" t="s">
        <v>18</v>
      </c>
      <c r="D139" s="12" t="s">
        <v>19</v>
      </c>
      <c r="E139" s="13" t="s">
        <v>176</v>
      </c>
      <c r="F139" s="6">
        <v>51.69</v>
      </c>
      <c r="H139" s="6">
        <f t="shared" si="10"/>
        <v>51.69</v>
      </c>
      <c r="J139" s="6">
        <f t="shared" si="11"/>
        <v>22.743600000000001</v>
      </c>
      <c r="K139" s="6">
        <f t="shared" si="12"/>
        <v>0</v>
      </c>
      <c r="L139" s="6">
        <f t="shared" si="13"/>
        <v>55435.160000000025</v>
      </c>
    </row>
    <row r="140" spans="1:12" x14ac:dyDescent="0.25">
      <c r="A140" s="11">
        <v>42216</v>
      </c>
      <c r="B140" s="11">
        <v>42223</v>
      </c>
      <c r="C140" t="s">
        <v>18</v>
      </c>
      <c r="D140" s="12" t="s">
        <v>19</v>
      </c>
      <c r="E140" s="13" t="s">
        <v>176</v>
      </c>
      <c r="F140" s="6">
        <v>51.03</v>
      </c>
      <c r="H140" s="6">
        <f t="shared" si="10"/>
        <v>51.03</v>
      </c>
      <c r="J140" s="6">
        <f t="shared" si="11"/>
        <v>22.453199999999999</v>
      </c>
      <c r="K140" s="6">
        <f t="shared" si="12"/>
        <v>0</v>
      </c>
      <c r="L140" s="6">
        <f t="shared" si="13"/>
        <v>55384.130000000026</v>
      </c>
    </row>
    <row r="141" spans="1:12" x14ac:dyDescent="0.25">
      <c r="A141" s="11">
        <v>42247</v>
      </c>
      <c r="B141" s="11">
        <v>42247</v>
      </c>
      <c r="C141" t="s">
        <v>16</v>
      </c>
      <c r="D141" s="12" t="s">
        <v>19</v>
      </c>
      <c r="E141" s="13" t="s">
        <v>92</v>
      </c>
      <c r="F141" s="6">
        <v>875.75</v>
      </c>
      <c r="H141" s="6">
        <f t="shared" si="10"/>
        <v>875.75</v>
      </c>
      <c r="J141" s="6">
        <f t="shared" si="11"/>
        <v>385.33</v>
      </c>
      <c r="K141" s="6">
        <f t="shared" si="12"/>
        <v>0</v>
      </c>
      <c r="L141" s="6">
        <f t="shared" si="13"/>
        <v>54508.380000000026</v>
      </c>
    </row>
    <row r="142" spans="1:12" x14ac:dyDescent="0.25">
      <c r="A142" s="11">
        <v>42227</v>
      </c>
      <c r="B142" s="11">
        <v>42233</v>
      </c>
      <c r="C142" t="s">
        <v>86</v>
      </c>
      <c r="D142" s="12" t="s">
        <v>19</v>
      </c>
      <c r="E142" s="13" t="s">
        <v>175</v>
      </c>
      <c r="F142" s="6">
        <f>32.5+63.12+20.34</f>
        <v>115.96000000000001</v>
      </c>
      <c r="H142" s="6">
        <f t="shared" si="10"/>
        <v>115.96000000000001</v>
      </c>
      <c r="J142" s="6">
        <f t="shared" si="11"/>
        <v>51.022400000000005</v>
      </c>
      <c r="K142" s="6">
        <f t="shared" si="12"/>
        <v>0</v>
      </c>
      <c r="L142" s="6">
        <f t="shared" si="13"/>
        <v>54392.420000000027</v>
      </c>
    </row>
    <row r="143" spans="1:12" x14ac:dyDescent="0.25">
      <c r="A143" s="11">
        <v>42224</v>
      </c>
      <c r="B143" s="11">
        <v>42230</v>
      </c>
      <c r="C143" t="s">
        <v>87</v>
      </c>
      <c r="D143" s="12" t="s">
        <v>19</v>
      </c>
      <c r="E143" s="13" t="s">
        <v>174</v>
      </c>
      <c r="F143" s="6">
        <v>176.16</v>
      </c>
      <c r="H143" s="6">
        <f t="shared" si="10"/>
        <v>176.16</v>
      </c>
      <c r="J143" s="6">
        <f t="shared" si="11"/>
        <v>77.510400000000004</v>
      </c>
      <c r="K143" s="6">
        <f t="shared" si="12"/>
        <v>0</v>
      </c>
      <c r="L143" s="6">
        <f t="shared" si="13"/>
        <v>54216.260000000024</v>
      </c>
    </row>
    <row r="144" spans="1:12" x14ac:dyDescent="0.25">
      <c r="A144" s="11">
        <v>42230</v>
      </c>
      <c r="B144" s="11">
        <v>42230</v>
      </c>
      <c r="C144" t="s">
        <v>94</v>
      </c>
      <c r="D144" s="12" t="s">
        <v>19</v>
      </c>
      <c r="E144" s="13" t="s">
        <v>173</v>
      </c>
      <c r="F144" s="6">
        <v>57</v>
      </c>
      <c r="H144" s="6">
        <f t="shared" si="10"/>
        <v>57</v>
      </c>
      <c r="J144" s="6">
        <f t="shared" si="11"/>
        <v>25.080000000000002</v>
      </c>
      <c r="K144" s="6">
        <f t="shared" si="12"/>
        <v>0</v>
      </c>
      <c r="L144" s="6">
        <f t="shared" si="13"/>
        <v>54159.260000000024</v>
      </c>
    </row>
    <row r="145" spans="1:12" x14ac:dyDescent="0.25">
      <c r="A145" s="11">
        <v>42230</v>
      </c>
      <c r="B145" s="11">
        <v>42230</v>
      </c>
      <c r="C145" t="s">
        <v>94</v>
      </c>
      <c r="D145" s="12" t="s">
        <v>19</v>
      </c>
      <c r="E145" s="13" t="s">
        <v>173</v>
      </c>
      <c r="F145" s="6">
        <v>80</v>
      </c>
      <c r="H145" s="6">
        <f t="shared" si="10"/>
        <v>80</v>
      </c>
      <c r="J145" s="6">
        <f t="shared" si="11"/>
        <v>35.200000000000003</v>
      </c>
      <c r="K145" s="6">
        <f t="shared" si="12"/>
        <v>0</v>
      </c>
      <c r="L145" s="6">
        <f t="shared" si="13"/>
        <v>54079.260000000024</v>
      </c>
    </row>
    <row r="146" spans="1:12" x14ac:dyDescent="0.25">
      <c r="A146" s="11">
        <v>42230</v>
      </c>
      <c r="B146" s="11">
        <v>42230</v>
      </c>
      <c r="C146" t="s">
        <v>44</v>
      </c>
      <c r="D146" s="12" t="s">
        <v>15</v>
      </c>
      <c r="E146" s="13" t="s">
        <v>172</v>
      </c>
      <c r="F146" s="6">
        <f>571.4+142.85</f>
        <v>714.25</v>
      </c>
      <c r="H146" s="6">
        <f t="shared" si="10"/>
        <v>714.25</v>
      </c>
      <c r="J146" s="6">
        <f t="shared" si="11"/>
        <v>0</v>
      </c>
      <c r="K146" s="6">
        <f t="shared" si="12"/>
        <v>0</v>
      </c>
      <c r="L146" s="6">
        <f t="shared" si="13"/>
        <v>53365.010000000024</v>
      </c>
    </row>
    <row r="147" spans="1:12" x14ac:dyDescent="0.25">
      <c r="A147" s="11">
        <v>42165</v>
      </c>
      <c r="B147" s="11">
        <v>42234</v>
      </c>
      <c r="C147" t="s">
        <v>52</v>
      </c>
      <c r="D147" s="12" t="s">
        <v>19</v>
      </c>
      <c r="E147" s="13" t="s">
        <v>93</v>
      </c>
      <c r="F147" s="6">
        <v>8.58</v>
      </c>
      <c r="H147" s="6">
        <f t="shared" si="10"/>
        <v>8.58</v>
      </c>
      <c r="J147" s="6">
        <f t="shared" si="11"/>
        <v>3.7751999999999999</v>
      </c>
      <c r="K147" s="6">
        <f t="shared" si="12"/>
        <v>0</v>
      </c>
      <c r="L147" s="6">
        <f t="shared" si="13"/>
        <v>53356.430000000022</v>
      </c>
    </row>
    <row r="148" spans="1:12" x14ac:dyDescent="0.25">
      <c r="A148" s="11">
        <v>42247</v>
      </c>
      <c r="B148" s="11">
        <v>42247</v>
      </c>
      <c r="C148" t="s">
        <v>17</v>
      </c>
      <c r="D148" s="12" t="s">
        <v>15</v>
      </c>
      <c r="E148" s="13" t="s">
        <v>95</v>
      </c>
      <c r="G148" s="6">
        <v>1804.07</v>
      </c>
      <c r="H148" s="6">
        <f t="shared" si="10"/>
        <v>1804.07</v>
      </c>
      <c r="J148" s="6">
        <f t="shared" si="11"/>
        <v>0</v>
      </c>
      <c r="K148" s="6">
        <f t="shared" si="12"/>
        <v>0</v>
      </c>
      <c r="L148" s="6">
        <f t="shared" si="13"/>
        <v>51552.360000000022</v>
      </c>
    </row>
    <row r="149" spans="1:12" x14ac:dyDescent="0.25">
      <c r="A149" s="11">
        <v>42251</v>
      </c>
      <c r="B149" s="11">
        <v>42251</v>
      </c>
      <c r="C149" t="s">
        <v>44</v>
      </c>
      <c r="D149" s="12" t="s">
        <v>15</v>
      </c>
      <c r="E149" s="13" t="s">
        <v>168</v>
      </c>
      <c r="F149" s="6">
        <v>1088.75</v>
      </c>
      <c r="H149" s="6">
        <f t="shared" si="10"/>
        <v>1088.75</v>
      </c>
      <c r="J149" s="6">
        <f t="shared" si="11"/>
        <v>0</v>
      </c>
      <c r="K149" s="6">
        <f t="shared" si="12"/>
        <v>0</v>
      </c>
      <c r="L149" s="6">
        <f t="shared" si="13"/>
        <v>50463.610000000022</v>
      </c>
    </row>
    <row r="150" spans="1:12" x14ac:dyDescent="0.25">
      <c r="A150" s="11">
        <v>42251</v>
      </c>
      <c r="B150" s="11">
        <v>42251</v>
      </c>
      <c r="C150" t="s">
        <v>44</v>
      </c>
      <c r="D150" s="12" t="s">
        <v>15</v>
      </c>
      <c r="E150" s="13" t="s">
        <v>168</v>
      </c>
      <c r="F150" s="6">
        <v>771.48</v>
      </c>
      <c r="H150" s="6">
        <f t="shared" si="10"/>
        <v>771.48</v>
      </c>
      <c r="J150" s="6">
        <f t="shared" si="11"/>
        <v>0</v>
      </c>
      <c r="K150" s="6">
        <f t="shared" si="12"/>
        <v>0</v>
      </c>
      <c r="L150" s="6">
        <f t="shared" si="13"/>
        <v>49692.130000000019</v>
      </c>
    </row>
    <row r="151" spans="1:12" x14ac:dyDescent="0.25">
      <c r="A151" s="11">
        <v>42251</v>
      </c>
      <c r="B151" s="11">
        <v>42251</v>
      </c>
      <c r="C151" t="s">
        <v>44</v>
      </c>
      <c r="D151" s="12" t="s">
        <v>15</v>
      </c>
      <c r="E151" s="13" t="s">
        <v>168</v>
      </c>
      <c r="F151" s="6">
        <v>258.5</v>
      </c>
      <c r="H151" s="6">
        <f t="shared" si="10"/>
        <v>258.5</v>
      </c>
      <c r="J151" s="6">
        <f t="shared" si="11"/>
        <v>0</v>
      </c>
      <c r="K151" s="6">
        <f t="shared" si="12"/>
        <v>0</v>
      </c>
      <c r="L151" s="6">
        <f t="shared" si="13"/>
        <v>49433.630000000019</v>
      </c>
    </row>
    <row r="152" spans="1:12" x14ac:dyDescent="0.25">
      <c r="A152" s="11">
        <v>42247</v>
      </c>
      <c r="B152" s="11">
        <v>42256</v>
      </c>
      <c r="C152" t="s">
        <v>18</v>
      </c>
      <c r="D152" s="12" t="s">
        <v>19</v>
      </c>
      <c r="E152" s="13" t="s">
        <v>171</v>
      </c>
      <c r="F152" s="6">
        <v>1445.59</v>
      </c>
      <c r="H152" s="6">
        <f t="shared" si="10"/>
        <v>1445.59</v>
      </c>
      <c r="J152" s="6">
        <f t="shared" si="11"/>
        <v>636.05959999999993</v>
      </c>
      <c r="K152" s="6">
        <f t="shared" si="12"/>
        <v>0</v>
      </c>
      <c r="L152" s="6">
        <f t="shared" si="13"/>
        <v>47988.040000000023</v>
      </c>
    </row>
    <row r="153" spans="1:12" x14ac:dyDescent="0.25">
      <c r="A153" s="11">
        <v>42247</v>
      </c>
      <c r="B153" s="11">
        <v>42256</v>
      </c>
      <c r="C153" t="s">
        <v>18</v>
      </c>
      <c r="D153" s="12" t="s">
        <v>19</v>
      </c>
      <c r="E153" s="13" t="s">
        <v>171</v>
      </c>
      <c r="F153" s="6">
        <v>1534.83</v>
      </c>
      <c r="H153" s="6">
        <f t="shared" si="10"/>
        <v>1534.83</v>
      </c>
      <c r="J153" s="6">
        <f t="shared" si="11"/>
        <v>675.3252</v>
      </c>
      <c r="K153" s="6">
        <f t="shared" si="12"/>
        <v>0</v>
      </c>
      <c r="L153" s="6">
        <f t="shared" si="13"/>
        <v>46453.210000000021</v>
      </c>
    </row>
    <row r="154" spans="1:12" x14ac:dyDescent="0.25">
      <c r="A154" s="11">
        <v>42247</v>
      </c>
      <c r="B154" s="11">
        <v>42256</v>
      </c>
      <c r="C154" t="s">
        <v>18</v>
      </c>
      <c r="D154" s="12" t="s">
        <v>19</v>
      </c>
      <c r="E154" s="13" t="s">
        <v>171</v>
      </c>
      <c r="F154" s="6">
        <v>39.22</v>
      </c>
      <c r="H154" s="6">
        <f t="shared" si="10"/>
        <v>39.22</v>
      </c>
      <c r="J154" s="6">
        <f t="shared" si="11"/>
        <v>17.256799999999998</v>
      </c>
      <c r="K154" s="6">
        <f t="shared" si="12"/>
        <v>0</v>
      </c>
      <c r="L154" s="6">
        <f t="shared" si="13"/>
        <v>46413.99000000002</v>
      </c>
    </row>
    <row r="155" spans="1:12" x14ac:dyDescent="0.25">
      <c r="A155" s="11">
        <v>42247</v>
      </c>
      <c r="B155" s="11">
        <v>42256</v>
      </c>
      <c r="C155" t="s">
        <v>18</v>
      </c>
      <c r="D155" s="12" t="s">
        <v>19</v>
      </c>
      <c r="E155" s="13" t="s">
        <v>171</v>
      </c>
      <c r="F155" s="6">
        <v>164.84</v>
      </c>
      <c r="H155" s="6">
        <f t="shared" si="10"/>
        <v>164.84</v>
      </c>
      <c r="J155" s="6">
        <f t="shared" si="11"/>
        <v>72.529600000000002</v>
      </c>
      <c r="K155" s="6">
        <f t="shared" si="12"/>
        <v>0</v>
      </c>
      <c r="L155" s="6">
        <f t="shared" si="13"/>
        <v>46249.150000000023</v>
      </c>
    </row>
    <row r="156" spans="1:12" x14ac:dyDescent="0.25">
      <c r="A156" s="11">
        <v>42277</v>
      </c>
      <c r="B156" s="11">
        <v>42277</v>
      </c>
      <c r="C156" t="s">
        <v>16</v>
      </c>
      <c r="D156" s="12" t="s">
        <v>19</v>
      </c>
      <c r="E156" s="13" t="s">
        <v>97</v>
      </c>
      <c r="F156" s="6">
        <v>1254.1099999999999</v>
      </c>
      <c r="H156" s="6">
        <f t="shared" si="10"/>
        <v>1254.1099999999999</v>
      </c>
      <c r="J156" s="6">
        <f t="shared" si="11"/>
        <v>551.80840000000001</v>
      </c>
      <c r="K156" s="6">
        <f t="shared" si="12"/>
        <v>0</v>
      </c>
      <c r="L156" s="6">
        <f t="shared" si="13"/>
        <v>44995.040000000023</v>
      </c>
    </row>
    <row r="157" spans="1:12" x14ac:dyDescent="0.25">
      <c r="A157" s="11">
        <v>42277</v>
      </c>
      <c r="B157" s="11">
        <v>42277</v>
      </c>
      <c r="C157" t="s">
        <v>17</v>
      </c>
      <c r="D157" s="12" t="s">
        <v>15</v>
      </c>
      <c r="E157" s="13" t="s">
        <v>98</v>
      </c>
      <c r="G157" s="6">
        <v>1952.97</v>
      </c>
      <c r="H157" s="6">
        <f t="shared" si="10"/>
        <v>1952.97</v>
      </c>
      <c r="J157" s="6">
        <f t="shared" si="11"/>
        <v>0</v>
      </c>
      <c r="K157" s="6">
        <f t="shared" si="12"/>
        <v>0</v>
      </c>
      <c r="L157" s="6">
        <f t="shared" si="13"/>
        <v>43042.070000000022</v>
      </c>
    </row>
    <row r="158" spans="1:12" x14ac:dyDescent="0.25">
      <c r="A158" s="11">
        <v>42284</v>
      </c>
      <c r="B158" s="11">
        <v>42284</v>
      </c>
      <c r="C158" t="s">
        <v>47</v>
      </c>
      <c r="D158" s="12" t="s">
        <v>19</v>
      </c>
      <c r="E158" s="13" t="s">
        <v>80</v>
      </c>
      <c r="F158" s="6">
        <v>-12.48</v>
      </c>
      <c r="H158" s="6">
        <f t="shared" si="10"/>
        <v>-12.48</v>
      </c>
      <c r="J158" s="6">
        <f t="shared" si="11"/>
        <v>-5.4912000000000001</v>
      </c>
      <c r="K158" s="20">
        <v>0</v>
      </c>
      <c r="L158" s="6">
        <f t="shared" si="13"/>
        <v>43054.550000000025</v>
      </c>
    </row>
    <row r="159" spans="1:12" x14ac:dyDescent="0.25">
      <c r="A159" s="11">
        <v>42284</v>
      </c>
      <c r="B159" s="11">
        <v>42284</v>
      </c>
      <c r="C159" t="s">
        <v>30</v>
      </c>
      <c r="D159" s="12" t="s">
        <v>19</v>
      </c>
      <c r="E159" s="13" t="s">
        <v>80</v>
      </c>
      <c r="F159" s="6">
        <v>-1.1299999999999999</v>
      </c>
      <c r="H159" s="6">
        <f t="shared" si="10"/>
        <v>-1.1299999999999999</v>
      </c>
      <c r="J159" s="6">
        <f t="shared" si="11"/>
        <v>-0.49719999999999998</v>
      </c>
      <c r="K159" s="20">
        <v>0</v>
      </c>
      <c r="L159" s="6">
        <f t="shared" si="13"/>
        <v>43055.680000000022</v>
      </c>
    </row>
    <row r="160" spans="1:12" x14ac:dyDescent="0.25">
      <c r="A160" s="11">
        <v>42284</v>
      </c>
      <c r="B160" s="11">
        <v>42284</v>
      </c>
      <c r="C160" t="s">
        <v>57</v>
      </c>
      <c r="D160" s="12" t="s">
        <v>19</v>
      </c>
      <c r="E160" s="13" t="s">
        <v>80</v>
      </c>
      <c r="F160" s="6">
        <v>-10.9</v>
      </c>
      <c r="H160" s="6">
        <f t="shared" si="10"/>
        <v>-10.9</v>
      </c>
      <c r="J160" s="6">
        <f t="shared" si="11"/>
        <v>-4.7960000000000003</v>
      </c>
      <c r="K160" s="20">
        <v>0</v>
      </c>
      <c r="L160" s="6">
        <f t="shared" si="13"/>
        <v>43066.580000000024</v>
      </c>
    </row>
    <row r="161" spans="1:12" x14ac:dyDescent="0.25">
      <c r="A161" s="11">
        <v>42284</v>
      </c>
      <c r="B161" s="11">
        <v>42284</v>
      </c>
      <c r="C161" t="s">
        <v>60</v>
      </c>
      <c r="D161" s="12" t="s">
        <v>19</v>
      </c>
      <c r="E161" s="13" t="s">
        <v>80</v>
      </c>
      <c r="F161" s="6">
        <v>-0.34</v>
      </c>
      <c r="H161" s="6">
        <f t="shared" si="10"/>
        <v>-0.34</v>
      </c>
      <c r="J161" s="6">
        <f t="shared" si="11"/>
        <v>-0.14960000000000001</v>
      </c>
      <c r="K161" s="20">
        <v>0</v>
      </c>
      <c r="L161" s="6">
        <f t="shared" si="13"/>
        <v>43066.92000000002</v>
      </c>
    </row>
    <row r="162" spans="1:12" x14ac:dyDescent="0.25">
      <c r="A162" s="11">
        <v>42284</v>
      </c>
      <c r="B162" s="11">
        <v>42284</v>
      </c>
      <c r="C162" t="s">
        <v>62</v>
      </c>
      <c r="D162" s="12" t="s">
        <v>19</v>
      </c>
      <c r="E162" s="13" t="s">
        <v>80</v>
      </c>
      <c r="F162" s="6">
        <v>-2.06</v>
      </c>
      <c r="H162" s="6">
        <f t="shared" si="10"/>
        <v>-2.06</v>
      </c>
      <c r="J162" s="6">
        <f t="shared" si="11"/>
        <v>-0.90639999999999998</v>
      </c>
      <c r="K162" s="20">
        <v>0</v>
      </c>
      <c r="L162" s="6">
        <f t="shared" si="13"/>
        <v>43068.980000000018</v>
      </c>
    </row>
    <row r="163" spans="1:12" x14ac:dyDescent="0.25">
      <c r="A163" s="11">
        <v>42284</v>
      </c>
      <c r="B163" s="11">
        <v>42284</v>
      </c>
      <c r="C163" t="s">
        <v>63</v>
      </c>
      <c r="D163" s="12" t="s">
        <v>19</v>
      </c>
      <c r="E163" s="13" t="s">
        <v>80</v>
      </c>
      <c r="F163" s="6">
        <v>-0.87</v>
      </c>
      <c r="H163" s="6">
        <f t="shared" si="10"/>
        <v>-0.87</v>
      </c>
      <c r="J163" s="6">
        <f t="shared" si="11"/>
        <v>-0.38279999999999997</v>
      </c>
      <c r="K163" s="20">
        <v>0</v>
      </c>
      <c r="L163" s="6">
        <f t="shared" si="13"/>
        <v>43069.85000000002</v>
      </c>
    </row>
    <row r="164" spans="1:12" x14ac:dyDescent="0.25">
      <c r="A164" s="11">
        <v>42284</v>
      </c>
      <c r="B164" s="11">
        <v>42284</v>
      </c>
      <c r="C164" t="s">
        <v>66</v>
      </c>
      <c r="D164" s="12" t="s">
        <v>19</v>
      </c>
      <c r="E164" s="13" t="s">
        <v>80</v>
      </c>
      <c r="F164" s="6">
        <v>-2.61</v>
      </c>
      <c r="H164" s="6">
        <f t="shared" si="10"/>
        <v>-2.61</v>
      </c>
      <c r="J164" s="6">
        <f t="shared" si="11"/>
        <v>-1.1483999999999999</v>
      </c>
      <c r="K164" s="20">
        <v>0</v>
      </c>
      <c r="L164" s="6">
        <f t="shared" si="13"/>
        <v>43072.460000000021</v>
      </c>
    </row>
    <row r="165" spans="1:12" x14ac:dyDescent="0.25">
      <c r="A165" s="11">
        <v>42284</v>
      </c>
      <c r="B165" s="11">
        <v>42284</v>
      </c>
      <c r="C165" t="s">
        <v>44</v>
      </c>
      <c r="D165" s="12" t="s">
        <v>15</v>
      </c>
      <c r="E165" s="13" t="s">
        <v>80</v>
      </c>
      <c r="F165" s="6">
        <v>-99.97</v>
      </c>
      <c r="H165" s="6">
        <f t="shared" si="10"/>
        <v>-99.97</v>
      </c>
      <c r="J165" s="6">
        <f t="shared" si="11"/>
        <v>0</v>
      </c>
      <c r="K165" s="6">
        <f t="shared" si="12"/>
        <v>0</v>
      </c>
      <c r="L165" s="6">
        <f t="shared" si="13"/>
        <v>43172.430000000022</v>
      </c>
    </row>
    <row r="166" spans="1:12" x14ac:dyDescent="0.25">
      <c r="A166" s="11">
        <v>42286</v>
      </c>
      <c r="B166" s="11">
        <v>42286</v>
      </c>
      <c r="C166" t="s">
        <v>17</v>
      </c>
      <c r="D166" s="12" t="s">
        <v>15</v>
      </c>
      <c r="E166" s="13" t="s">
        <v>100</v>
      </c>
      <c r="G166" s="6">
        <v>938.27</v>
      </c>
      <c r="H166" s="6">
        <f t="shared" si="10"/>
        <v>938.27</v>
      </c>
      <c r="J166" s="6">
        <f t="shared" si="11"/>
        <v>0</v>
      </c>
      <c r="K166" s="6">
        <f t="shared" si="12"/>
        <v>0</v>
      </c>
      <c r="L166" s="6">
        <f t="shared" si="13"/>
        <v>42234.160000000025</v>
      </c>
    </row>
    <row r="167" spans="1:12" x14ac:dyDescent="0.25">
      <c r="A167" s="11">
        <v>42277</v>
      </c>
      <c r="B167" s="11">
        <v>42286</v>
      </c>
      <c r="C167" t="s">
        <v>18</v>
      </c>
      <c r="D167" s="12" t="s">
        <v>19</v>
      </c>
      <c r="E167" s="13" t="s">
        <v>170</v>
      </c>
      <c r="F167" s="6">
        <v>829.08</v>
      </c>
      <c r="H167" s="6">
        <f t="shared" si="10"/>
        <v>829.08</v>
      </c>
      <c r="J167" s="6">
        <f t="shared" si="11"/>
        <v>364.79520000000002</v>
      </c>
      <c r="K167" s="6">
        <f t="shared" si="12"/>
        <v>0</v>
      </c>
      <c r="L167" s="6">
        <f t="shared" si="13"/>
        <v>41405.080000000024</v>
      </c>
    </row>
    <row r="168" spans="1:12" x14ac:dyDescent="0.25">
      <c r="A168" s="11">
        <v>42277</v>
      </c>
      <c r="B168" s="11">
        <v>42286</v>
      </c>
      <c r="C168" t="s">
        <v>18</v>
      </c>
      <c r="D168" s="12" t="s">
        <v>19</v>
      </c>
      <c r="E168" s="13" t="s">
        <v>170</v>
      </c>
      <c r="F168" s="6">
        <f>2193.32-1515.85</f>
        <v>677.47000000000025</v>
      </c>
      <c r="H168" s="6">
        <f t="shared" si="10"/>
        <v>677.47000000000025</v>
      </c>
      <c r="J168" s="6">
        <f t="shared" si="11"/>
        <v>298.0868000000001</v>
      </c>
      <c r="K168" s="6">
        <f t="shared" si="12"/>
        <v>0</v>
      </c>
      <c r="L168" s="6">
        <f t="shared" si="13"/>
        <v>40727.610000000022</v>
      </c>
    </row>
    <row r="169" spans="1:12" x14ac:dyDescent="0.25">
      <c r="A169" s="11">
        <v>42277</v>
      </c>
      <c r="B169" s="11">
        <v>42286</v>
      </c>
      <c r="C169" t="s">
        <v>18</v>
      </c>
      <c r="D169" s="12" t="s">
        <v>19</v>
      </c>
      <c r="E169" s="13" t="s">
        <v>170</v>
      </c>
      <c r="F169" s="6">
        <v>36.590000000000003</v>
      </c>
      <c r="H169" s="6">
        <f t="shared" si="10"/>
        <v>36.590000000000003</v>
      </c>
      <c r="J169" s="6">
        <f t="shared" si="11"/>
        <v>16.099600000000002</v>
      </c>
      <c r="K169" s="6">
        <f t="shared" si="12"/>
        <v>0</v>
      </c>
      <c r="L169" s="6">
        <f t="shared" si="13"/>
        <v>40691.020000000026</v>
      </c>
    </row>
    <row r="170" spans="1:12" x14ac:dyDescent="0.25">
      <c r="A170" s="11">
        <v>42308</v>
      </c>
      <c r="B170" s="11">
        <v>42308</v>
      </c>
      <c r="C170" t="s">
        <v>16</v>
      </c>
      <c r="D170" s="12" t="s">
        <v>19</v>
      </c>
      <c r="E170" s="13" t="s">
        <v>99</v>
      </c>
      <c r="F170" s="6">
        <v>619.66999999999996</v>
      </c>
      <c r="H170" s="6">
        <f t="shared" si="10"/>
        <v>619.66999999999996</v>
      </c>
      <c r="J170" s="6">
        <f t="shared" si="11"/>
        <v>272.65479999999997</v>
      </c>
      <c r="K170" s="6">
        <f t="shared" si="12"/>
        <v>0</v>
      </c>
      <c r="L170" s="6">
        <f t="shared" si="13"/>
        <v>40071.350000000028</v>
      </c>
    </row>
    <row r="171" spans="1:12" x14ac:dyDescent="0.25">
      <c r="A171" s="11">
        <v>42308</v>
      </c>
      <c r="B171" s="11">
        <v>42314</v>
      </c>
      <c r="C171" t="s">
        <v>18</v>
      </c>
      <c r="D171" s="12" t="s">
        <v>19</v>
      </c>
      <c r="E171" s="13" t="s">
        <v>169</v>
      </c>
      <c r="F171" s="6">
        <v>627.12</v>
      </c>
      <c r="H171" s="6">
        <f t="shared" si="10"/>
        <v>627.12</v>
      </c>
      <c r="J171" s="6">
        <f t="shared" si="11"/>
        <v>275.93279999999999</v>
      </c>
      <c r="K171" s="6">
        <f t="shared" si="12"/>
        <v>0</v>
      </c>
      <c r="L171" s="6">
        <f t="shared" si="13"/>
        <v>39444.230000000025</v>
      </c>
    </row>
    <row r="172" spans="1:12" x14ac:dyDescent="0.25">
      <c r="A172" s="11">
        <v>42308</v>
      </c>
      <c r="B172" s="11">
        <v>42314</v>
      </c>
      <c r="C172" t="s">
        <v>18</v>
      </c>
      <c r="D172" s="12" t="s">
        <v>19</v>
      </c>
      <c r="E172" s="13" t="s">
        <v>169</v>
      </c>
      <c r="F172" s="6">
        <v>803.72</v>
      </c>
      <c r="H172" s="6">
        <f t="shared" si="10"/>
        <v>803.72</v>
      </c>
      <c r="J172" s="6">
        <f t="shared" si="11"/>
        <v>353.63679999999999</v>
      </c>
      <c r="K172" s="6">
        <f t="shared" si="12"/>
        <v>0</v>
      </c>
      <c r="L172" s="6">
        <f t="shared" si="13"/>
        <v>38640.510000000024</v>
      </c>
    </row>
    <row r="173" spans="1:12" x14ac:dyDescent="0.25">
      <c r="A173" s="11">
        <v>42308</v>
      </c>
      <c r="B173" s="11">
        <v>42314</v>
      </c>
      <c r="C173" t="s">
        <v>18</v>
      </c>
      <c r="D173" s="12" t="s">
        <v>19</v>
      </c>
      <c r="E173" s="13" t="s">
        <v>169</v>
      </c>
      <c r="F173" s="6">
        <v>46.59</v>
      </c>
      <c r="H173" s="6">
        <f t="shared" si="10"/>
        <v>46.59</v>
      </c>
      <c r="J173" s="6">
        <f t="shared" si="11"/>
        <v>20.499600000000001</v>
      </c>
      <c r="K173" s="6">
        <f t="shared" si="12"/>
        <v>0</v>
      </c>
      <c r="L173" s="6">
        <f t="shared" si="13"/>
        <v>38593.920000000027</v>
      </c>
    </row>
    <row r="174" spans="1:12" x14ac:dyDescent="0.25">
      <c r="A174" s="11">
        <v>42308</v>
      </c>
      <c r="B174" s="11">
        <v>42314</v>
      </c>
      <c r="C174" t="s">
        <v>18</v>
      </c>
      <c r="D174" s="12" t="s">
        <v>19</v>
      </c>
      <c r="E174" s="13" t="s">
        <v>169</v>
      </c>
      <c r="F174" s="6">
        <v>198.14</v>
      </c>
      <c r="H174" s="6">
        <f t="shared" si="10"/>
        <v>198.14</v>
      </c>
      <c r="J174" s="6">
        <f t="shared" si="11"/>
        <v>87.181599999999989</v>
      </c>
      <c r="K174" s="6">
        <f t="shared" si="12"/>
        <v>0</v>
      </c>
      <c r="L174" s="6">
        <f t="shared" si="13"/>
        <v>38395.780000000028</v>
      </c>
    </row>
    <row r="175" spans="1:12" x14ac:dyDescent="0.25">
      <c r="A175" s="11">
        <v>42327</v>
      </c>
      <c r="B175" s="11">
        <v>42328</v>
      </c>
      <c r="C175" t="s">
        <v>44</v>
      </c>
      <c r="D175" s="12" t="s">
        <v>15</v>
      </c>
      <c r="E175" s="13" t="s">
        <v>168</v>
      </c>
      <c r="F175" s="6">
        <v>616.23</v>
      </c>
      <c r="H175" s="6">
        <f t="shared" si="10"/>
        <v>616.23</v>
      </c>
      <c r="J175" s="6">
        <f t="shared" si="11"/>
        <v>0</v>
      </c>
      <c r="K175" s="6">
        <f t="shared" si="12"/>
        <v>0</v>
      </c>
      <c r="L175" s="6">
        <f t="shared" si="13"/>
        <v>37779.550000000025</v>
      </c>
    </row>
    <row r="176" spans="1:12" x14ac:dyDescent="0.25">
      <c r="A176" s="11">
        <v>42338</v>
      </c>
      <c r="B176" s="11">
        <v>42338</v>
      </c>
      <c r="C176" t="s">
        <v>16</v>
      </c>
      <c r="D176" s="12" t="s">
        <v>19</v>
      </c>
      <c r="E176" s="13" t="s">
        <v>101</v>
      </c>
      <c r="F176" s="6">
        <v>632</v>
      </c>
      <c r="H176" s="6">
        <f t="shared" si="10"/>
        <v>632</v>
      </c>
      <c r="J176" s="6">
        <f t="shared" si="11"/>
        <v>278.08</v>
      </c>
      <c r="K176" s="6">
        <f t="shared" si="12"/>
        <v>0</v>
      </c>
      <c r="L176" s="6">
        <f t="shared" si="13"/>
        <v>37147.550000000025</v>
      </c>
    </row>
    <row r="177" spans="1:12" x14ac:dyDescent="0.25">
      <c r="A177" s="11">
        <v>42338</v>
      </c>
      <c r="B177" s="11">
        <v>42338</v>
      </c>
      <c r="C177" t="s">
        <v>17</v>
      </c>
      <c r="D177" s="12" t="s">
        <v>15</v>
      </c>
      <c r="E177" s="13" t="s">
        <v>102</v>
      </c>
      <c r="G177" s="6">
        <v>1015.35</v>
      </c>
      <c r="H177" s="6">
        <f t="shared" si="10"/>
        <v>1015.35</v>
      </c>
      <c r="J177" s="6">
        <f t="shared" si="11"/>
        <v>0</v>
      </c>
      <c r="K177" s="6">
        <f t="shared" si="12"/>
        <v>0</v>
      </c>
      <c r="L177" s="6">
        <f t="shared" si="13"/>
        <v>36132.200000000026</v>
      </c>
    </row>
    <row r="178" spans="1:12" x14ac:dyDescent="0.25">
      <c r="A178" s="11">
        <v>42339</v>
      </c>
      <c r="B178" s="11">
        <v>42339</v>
      </c>
      <c r="C178" t="s">
        <v>21</v>
      </c>
      <c r="D178" s="12" t="s">
        <v>19</v>
      </c>
      <c r="E178" s="13" t="s">
        <v>103</v>
      </c>
      <c r="F178" s="6">
        <v>140</v>
      </c>
      <c r="H178" s="6">
        <f t="shared" si="10"/>
        <v>140</v>
      </c>
      <c r="J178" s="6">
        <f t="shared" si="11"/>
        <v>61.6</v>
      </c>
      <c r="K178" s="6">
        <f t="shared" si="12"/>
        <v>0</v>
      </c>
      <c r="L178" s="6">
        <f t="shared" si="13"/>
        <v>35992.200000000026</v>
      </c>
    </row>
    <row r="179" spans="1:12" x14ac:dyDescent="0.25">
      <c r="A179" s="11">
        <v>42339</v>
      </c>
      <c r="B179" s="11">
        <v>42339</v>
      </c>
      <c r="C179" t="s">
        <v>30</v>
      </c>
      <c r="D179" s="12" t="s">
        <v>19</v>
      </c>
      <c r="E179" s="13" t="s">
        <v>104</v>
      </c>
      <c r="F179" s="6">
        <v>17.600000000000001</v>
      </c>
      <c r="H179" s="6">
        <f t="shared" si="10"/>
        <v>17.600000000000001</v>
      </c>
      <c r="J179" s="6">
        <f t="shared" si="11"/>
        <v>7.7440000000000007</v>
      </c>
      <c r="K179" s="6">
        <f t="shared" si="12"/>
        <v>0</v>
      </c>
      <c r="L179" s="6">
        <f t="shared" si="13"/>
        <v>35974.600000000028</v>
      </c>
    </row>
    <row r="180" spans="1:12" x14ac:dyDescent="0.25">
      <c r="A180" s="11">
        <v>42341</v>
      </c>
      <c r="B180" s="11">
        <v>42345</v>
      </c>
      <c r="C180" t="s">
        <v>21</v>
      </c>
      <c r="D180" s="12" t="s">
        <v>19</v>
      </c>
      <c r="E180" s="13" t="s">
        <v>105</v>
      </c>
      <c r="F180" s="6">
        <v>11.2</v>
      </c>
      <c r="H180" s="6">
        <f t="shared" si="10"/>
        <v>11.2</v>
      </c>
      <c r="J180" s="6">
        <f t="shared" si="11"/>
        <v>4.9279999999999999</v>
      </c>
      <c r="K180" s="6">
        <f t="shared" si="12"/>
        <v>0</v>
      </c>
      <c r="L180" s="6">
        <f t="shared" si="13"/>
        <v>35963.400000000031</v>
      </c>
    </row>
    <row r="181" spans="1:12" x14ac:dyDescent="0.25">
      <c r="A181" s="11">
        <v>42338</v>
      </c>
      <c r="B181" s="11">
        <v>42349</v>
      </c>
      <c r="C181" t="s">
        <v>18</v>
      </c>
      <c r="D181" s="12" t="s">
        <v>19</v>
      </c>
      <c r="E181" s="13" t="s">
        <v>167</v>
      </c>
      <c r="F181" s="6">
        <v>535.21</v>
      </c>
      <c r="H181" s="6">
        <f t="shared" si="10"/>
        <v>535.21</v>
      </c>
      <c r="J181" s="6">
        <f t="shared" si="11"/>
        <v>235.4924</v>
      </c>
      <c r="K181" s="6">
        <f t="shared" si="12"/>
        <v>0</v>
      </c>
      <c r="L181" s="6">
        <f t="shared" si="13"/>
        <v>35428.190000000031</v>
      </c>
    </row>
    <row r="182" spans="1:12" x14ac:dyDescent="0.25">
      <c r="A182" s="11">
        <v>42338</v>
      </c>
      <c r="B182" s="11">
        <v>42349</v>
      </c>
      <c r="C182" t="s">
        <v>18</v>
      </c>
      <c r="D182" s="12" t="s">
        <v>19</v>
      </c>
      <c r="E182" s="13" t="s">
        <v>167</v>
      </c>
      <c r="F182" s="6">
        <v>130.54</v>
      </c>
      <c r="H182" s="6">
        <f t="shared" si="10"/>
        <v>130.54</v>
      </c>
      <c r="J182" s="6">
        <f t="shared" si="11"/>
        <v>57.437599999999996</v>
      </c>
      <c r="K182" s="6">
        <f t="shared" si="12"/>
        <v>0</v>
      </c>
      <c r="L182" s="6">
        <f t="shared" si="13"/>
        <v>35297.650000000031</v>
      </c>
    </row>
    <row r="183" spans="1:12" x14ac:dyDescent="0.25">
      <c r="A183" s="11">
        <v>42359</v>
      </c>
      <c r="B183" s="11">
        <v>42359</v>
      </c>
      <c r="C183" t="s">
        <v>60</v>
      </c>
      <c r="D183" s="12" t="s">
        <v>19</v>
      </c>
      <c r="E183" s="13" t="s">
        <v>80</v>
      </c>
      <c r="F183" s="6">
        <v>-0.19</v>
      </c>
      <c r="H183" s="6">
        <f t="shared" si="10"/>
        <v>-0.19</v>
      </c>
      <c r="J183" s="6">
        <f t="shared" si="11"/>
        <v>-8.3600000000000008E-2</v>
      </c>
      <c r="K183" s="20">
        <v>0</v>
      </c>
      <c r="L183" s="6">
        <f t="shared" si="13"/>
        <v>35297.840000000033</v>
      </c>
    </row>
    <row r="184" spans="1:12" x14ac:dyDescent="0.25">
      <c r="A184" s="11">
        <v>42359</v>
      </c>
      <c r="B184" s="11">
        <v>42359</v>
      </c>
      <c r="C184" t="s">
        <v>86</v>
      </c>
      <c r="D184" s="12" t="s">
        <v>19</v>
      </c>
      <c r="E184" s="13" t="s">
        <v>80</v>
      </c>
      <c r="F184" s="6">
        <v>-1.8</v>
      </c>
      <c r="H184" s="6">
        <f t="shared" si="10"/>
        <v>-1.8</v>
      </c>
      <c r="J184" s="6">
        <f t="shared" si="11"/>
        <v>-0.79200000000000004</v>
      </c>
      <c r="K184" s="20">
        <v>0</v>
      </c>
      <c r="L184" s="6">
        <f t="shared" si="13"/>
        <v>35299.640000000036</v>
      </c>
    </row>
    <row r="185" spans="1:12" x14ac:dyDescent="0.25">
      <c r="A185" s="11">
        <v>42359</v>
      </c>
      <c r="B185" s="11">
        <v>42359</v>
      </c>
      <c r="C185" t="s">
        <v>62</v>
      </c>
      <c r="D185" s="12" t="s">
        <v>19</v>
      </c>
      <c r="E185" s="13" t="s">
        <v>80</v>
      </c>
      <c r="F185" s="6">
        <v>-10.23</v>
      </c>
      <c r="H185" s="6">
        <f t="shared" si="10"/>
        <v>-10.23</v>
      </c>
      <c r="J185" s="6">
        <f t="shared" si="11"/>
        <v>-4.5011999999999999</v>
      </c>
      <c r="K185" s="20">
        <v>0</v>
      </c>
      <c r="L185" s="6">
        <f t="shared" si="13"/>
        <v>35309.870000000039</v>
      </c>
    </row>
    <row r="186" spans="1:12" x14ac:dyDescent="0.25">
      <c r="A186" s="11">
        <v>42359</v>
      </c>
      <c r="B186" s="11">
        <v>42359</v>
      </c>
      <c r="C186" t="s">
        <v>87</v>
      </c>
      <c r="D186" s="12" t="s">
        <v>19</v>
      </c>
      <c r="E186" s="13" t="s">
        <v>80</v>
      </c>
      <c r="F186" s="6">
        <v>-2.73</v>
      </c>
      <c r="H186" s="6">
        <f t="shared" si="10"/>
        <v>-2.73</v>
      </c>
      <c r="J186" s="6">
        <f t="shared" si="11"/>
        <v>-1.2012</v>
      </c>
      <c r="K186" s="20">
        <v>0</v>
      </c>
      <c r="L186" s="6">
        <f t="shared" si="13"/>
        <v>35312.600000000042</v>
      </c>
    </row>
    <row r="187" spans="1:12" x14ac:dyDescent="0.25">
      <c r="A187" s="11">
        <v>42359</v>
      </c>
      <c r="B187" s="11">
        <v>42359</v>
      </c>
      <c r="C187" t="s">
        <v>89</v>
      </c>
      <c r="D187" s="12" t="s">
        <v>19</v>
      </c>
      <c r="E187" s="13" t="s">
        <v>80</v>
      </c>
      <c r="F187" s="6">
        <v>-1.51</v>
      </c>
      <c r="H187" s="6">
        <f t="shared" si="10"/>
        <v>-1.51</v>
      </c>
      <c r="J187" s="6">
        <f t="shared" si="11"/>
        <v>-0.66439999999999999</v>
      </c>
      <c r="K187" s="20">
        <v>0</v>
      </c>
      <c r="L187" s="6">
        <f t="shared" si="13"/>
        <v>35314.110000000044</v>
      </c>
    </row>
    <row r="188" spans="1:12" x14ac:dyDescent="0.25">
      <c r="A188" s="11">
        <v>42359</v>
      </c>
      <c r="B188" s="11">
        <v>42359</v>
      </c>
      <c r="C188" t="s">
        <v>66</v>
      </c>
      <c r="D188" s="12" t="s">
        <v>19</v>
      </c>
      <c r="E188" s="13" t="s">
        <v>80</v>
      </c>
      <c r="F188" s="6">
        <v>-1.94</v>
      </c>
      <c r="H188" s="6">
        <f t="shared" si="10"/>
        <v>-1.94</v>
      </c>
      <c r="J188" s="6">
        <f t="shared" si="11"/>
        <v>-0.85360000000000003</v>
      </c>
      <c r="K188" s="20">
        <v>0</v>
      </c>
      <c r="L188" s="6">
        <f t="shared" si="13"/>
        <v>35316.050000000047</v>
      </c>
    </row>
    <row r="189" spans="1:12" x14ac:dyDescent="0.25">
      <c r="A189" s="11">
        <v>42359</v>
      </c>
      <c r="B189" s="11">
        <v>42359</v>
      </c>
      <c r="C189" t="s">
        <v>44</v>
      </c>
      <c r="D189" s="12" t="s">
        <v>15</v>
      </c>
      <c r="E189" s="13" t="s">
        <v>80</v>
      </c>
      <c r="F189" s="6">
        <v>-50.6</v>
      </c>
      <c r="H189" s="6">
        <f t="shared" si="10"/>
        <v>-50.6</v>
      </c>
      <c r="J189" s="6">
        <f t="shared" si="11"/>
        <v>0</v>
      </c>
      <c r="K189" s="20">
        <v>0</v>
      </c>
      <c r="L189" s="6">
        <f t="shared" si="13"/>
        <v>35366.650000000045</v>
      </c>
    </row>
    <row r="190" spans="1:12" x14ac:dyDescent="0.25">
      <c r="A190" s="11">
        <v>42367</v>
      </c>
      <c r="B190" s="11">
        <v>42367</v>
      </c>
      <c r="C190" t="s">
        <v>55</v>
      </c>
      <c r="D190" s="12" t="s">
        <v>19</v>
      </c>
      <c r="E190" s="13" t="s">
        <v>106</v>
      </c>
      <c r="F190" s="6">
        <v>81.2</v>
      </c>
      <c r="H190" s="6">
        <f t="shared" si="10"/>
        <v>81.2</v>
      </c>
      <c r="J190" s="6">
        <f t="shared" si="11"/>
        <v>35.728000000000002</v>
      </c>
      <c r="K190" s="6">
        <f t="shared" si="12"/>
        <v>0</v>
      </c>
      <c r="L190" s="6">
        <f t="shared" si="13"/>
        <v>35285.450000000048</v>
      </c>
    </row>
    <row r="191" spans="1:12" x14ac:dyDescent="0.25">
      <c r="A191" s="11"/>
      <c r="B191" s="11"/>
      <c r="C191" t="s">
        <v>52</v>
      </c>
      <c r="D191" s="12" t="s">
        <v>19</v>
      </c>
      <c r="E191" s="13" t="s">
        <v>107</v>
      </c>
      <c r="H191" s="6">
        <f t="shared" si="10"/>
        <v>0</v>
      </c>
      <c r="J191" s="6">
        <f t="shared" si="11"/>
        <v>0</v>
      </c>
      <c r="K191" s="6">
        <f t="shared" si="12"/>
        <v>0</v>
      </c>
      <c r="L191" s="6">
        <f t="shared" si="13"/>
        <v>35285.450000000048</v>
      </c>
    </row>
    <row r="192" spans="1:12" x14ac:dyDescent="0.25">
      <c r="A192" s="11">
        <v>42340</v>
      </c>
      <c r="B192" s="11">
        <v>42367</v>
      </c>
      <c r="C192" t="s">
        <v>30</v>
      </c>
      <c r="D192" s="12" t="s">
        <v>19</v>
      </c>
      <c r="E192" s="13" t="s">
        <v>108</v>
      </c>
      <c r="F192" s="6">
        <v>14.58</v>
      </c>
      <c r="H192" s="6">
        <f t="shared" si="10"/>
        <v>14.58</v>
      </c>
      <c r="J192" s="6">
        <f t="shared" si="11"/>
        <v>6.4152000000000005</v>
      </c>
      <c r="K192" s="6">
        <f t="shared" si="12"/>
        <v>0</v>
      </c>
      <c r="L192" s="6">
        <f t="shared" si="13"/>
        <v>35270.870000000046</v>
      </c>
    </row>
    <row r="193" spans="1:16" x14ac:dyDescent="0.25">
      <c r="A193" s="11">
        <v>42369</v>
      </c>
      <c r="B193" s="11">
        <v>42369</v>
      </c>
      <c r="C193" t="s">
        <v>16</v>
      </c>
      <c r="D193" s="12" t="s">
        <v>19</v>
      </c>
      <c r="E193" s="13" t="s">
        <v>109</v>
      </c>
      <c r="F193" s="6">
        <v>147.65</v>
      </c>
      <c r="H193" s="6">
        <f t="shared" si="10"/>
        <v>147.65</v>
      </c>
      <c r="J193" s="6">
        <f t="shared" si="11"/>
        <v>64.966000000000008</v>
      </c>
      <c r="K193" s="6">
        <f t="shared" si="12"/>
        <v>0</v>
      </c>
      <c r="L193" s="6">
        <f t="shared" si="13"/>
        <v>35123.220000000045</v>
      </c>
      <c r="P193" s="15"/>
    </row>
    <row r="194" spans="1:16" x14ac:dyDescent="0.25">
      <c r="A194" s="11">
        <v>42369</v>
      </c>
      <c r="B194" s="11">
        <v>42369</v>
      </c>
      <c r="C194" t="s">
        <v>17</v>
      </c>
      <c r="D194" s="12" t="s">
        <v>15</v>
      </c>
      <c r="E194" s="13" t="s">
        <v>110</v>
      </c>
      <c r="G194" s="6">
        <v>424.08</v>
      </c>
      <c r="H194" s="6">
        <f t="shared" si="10"/>
        <v>424.08</v>
      </c>
      <c r="J194" s="6">
        <f t="shared" si="11"/>
        <v>0</v>
      </c>
      <c r="K194" s="6">
        <f t="shared" si="12"/>
        <v>0</v>
      </c>
      <c r="L194" s="6">
        <f t="shared" si="13"/>
        <v>34699.140000000043</v>
      </c>
    </row>
    <row r="195" spans="1:16" x14ac:dyDescent="0.25">
      <c r="A195" s="11">
        <v>42374</v>
      </c>
      <c r="B195" s="11">
        <v>42374</v>
      </c>
      <c r="C195" t="s">
        <v>22</v>
      </c>
      <c r="D195" s="12" t="s">
        <v>19</v>
      </c>
      <c r="E195" s="13" t="s">
        <v>111</v>
      </c>
      <c r="F195" s="6">
        <v>300</v>
      </c>
      <c r="H195" s="6">
        <f t="shared" si="10"/>
        <v>300</v>
      </c>
      <c r="J195" s="6">
        <f t="shared" si="11"/>
        <v>132</v>
      </c>
      <c r="K195" s="6">
        <f t="shared" si="12"/>
        <v>0</v>
      </c>
      <c r="L195" s="6">
        <f t="shared" si="13"/>
        <v>34399.140000000043</v>
      </c>
    </row>
    <row r="196" spans="1:16" x14ac:dyDescent="0.25">
      <c r="A196" s="11">
        <v>42369</v>
      </c>
      <c r="B196" s="11">
        <v>42380</v>
      </c>
      <c r="C196" t="s">
        <v>18</v>
      </c>
      <c r="D196" s="12" t="s">
        <v>19</v>
      </c>
      <c r="E196" s="13" t="s">
        <v>166</v>
      </c>
      <c r="F196" s="6">
        <v>382.66</v>
      </c>
      <c r="H196" s="6">
        <f t="shared" si="10"/>
        <v>382.66</v>
      </c>
      <c r="J196" s="6">
        <f t="shared" si="11"/>
        <v>168.37040000000002</v>
      </c>
      <c r="K196" s="6">
        <f t="shared" si="12"/>
        <v>0</v>
      </c>
      <c r="L196" s="6">
        <f t="shared" si="13"/>
        <v>34016.48000000004</v>
      </c>
    </row>
    <row r="197" spans="1:16" x14ac:dyDescent="0.25">
      <c r="A197" s="11">
        <v>42369</v>
      </c>
      <c r="B197" s="11">
        <v>42380</v>
      </c>
      <c r="C197" t="s">
        <v>18</v>
      </c>
      <c r="D197" s="12" t="s">
        <v>19</v>
      </c>
      <c r="E197" s="13" t="s">
        <v>166</v>
      </c>
      <c r="F197" s="6">
        <v>320.49</v>
      </c>
      <c r="H197" s="6">
        <f t="shared" si="10"/>
        <v>320.49</v>
      </c>
      <c r="J197" s="6">
        <f t="shared" si="11"/>
        <v>141.01560000000001</v>
      </c>
      <c r="K197" s="6">
        <f t="shared" si="12"/>
        <v>0</v>
      </c>
      <c r="L197" s="6">
        <f t="shared" si="13"/>
        <v>33695.990000000042</v>
      </c>
    </row>
    <row r="198" spans="1:16" x14ac:dyDescent="0.25">
      <c r="A198" s="11">
        <v>42369</v>
      </c>
      <c r="B198" s="11">
        <v>42380</v>
      </c>
      <c r="C198" t="s">
        <v>18</v>
      </c>
      <c r="D198" s="12" t="s">
        <v>19</v>
      </c>
      <c r="E198" s="13" t="s">
        <v>166</v>
      </c>
      <c r="F198" s="6">
        <v>11.3</v>
      </c>
      <c r="H198" s="6">
        <f t="shared" si="10"/>
        <v>11.3</v>
      </c>
      <c r="J198" s="6">
        <f t="shared" si="11"/>
        <v>4.9720000000000004</v>
      </c>
      <c r="K198" s="6">
        <f t="shared" si="12"/>
        <v>0</v>
      </c>
      <c r="L198" s="6">
        <f t="shared" si="13"/>
        <v>33684.690000000039</v>
      </c>
    </row>
    <row r="199" spans="1:16" x14ac:dyDescent="0.25">
      <c r="A199" s="11">
        <v>42369</v>
      </c>
      <c r="B199" s="11">
        <v>42380</v>
      </c>
      <c r="C199" t="s">
        <v>18</v>
      </c>
      <c r="D199" s="12" t="s">
        <v>19</v>
      </c>
      <c r="E199" s="13" t="s">
        <v>166</v>
      </c>
      <c r="F199" s="6">
        <v>130.52000000000001</v>
      </c>
      <c r="H199" s="6">
        <f t="shared" si="10"/>
        <v>130.52000000000001</v>
      </c>
      <c r="J199" s="6">
        <f t="shared" si="11"/>
        <v>57.428800000000003</v>
      </c>
      <c r="K199" s="6">
        <f t="shared" si="12"/>
        <v>0</v>
      </c>
      <c r="L199" s="6">
        <f t="shared" si="13"/>
        <v>33554.170000000042</v>
      </c>
    </row>
    <row r="200" spans="1:16" x14ac:dyDescent="0.25">
      <c r="A200" s="11">
        <v>42376</v>
      </c>
      <c r="B200" s="11">
        <v>42376</v>
      </c>
      <c r="C200" t="s">
        <v>16</v>
      </c>
      <c r="D200" s="12" t="s">
        <v>19</v>
      </c>
      <c r="E200" s="13" t="s">
        <v>112</v>
      </c>
      <c r="F200" s="6">
        <v>287.56</v>
      </c>
      <c r="H200" s="6">
        <f t="shared" si="10"/>
        <v>287.56</v>
      </c>
      <c r="J200" s="6">
        <f t="shared" si="11"/>
        <v>126.5264</v>
      </c>
      <c r="K200" s="6">
        <f t="shared" si="12"/>
        <v>0</v>
      </c>
      <c r="L200" s="6">
        <f t="shared" si="13"/>
        <v>33266.610000000044</v>
      </c>
    </row>
    <row r="201" spans="1:16" x14ac:dyDescent="0.25">
      <c r="A201" s="11">
        <v>42396</v>
      </c>
      <c r="B201" s="11">
        <v>42396</v>
      </c>
      <c r="C201" t="s">
        <v>85</v>
      </c>
      <c r="D201" s="12" t="s">
        <v>19</v>
      </c>
      <c r="E201" s="13" t="s">
        <v>113</v>
      </c>
      <c r="F201" s="6">
        <v>92.16</v>
      </c>
      <c r="H201" s="6">
        <f t="shared" si="10"/>
        <v>92.16</v>
      </c>
      <c r="J201" s="6">
        <f t="shared" si="11"/>
        <v>40.550399999999996</v>
      </c>
      <c r="K201" s="6">
        <f t="shared" si="12"/>
        <v>0</v>
      </c>
      <c r="L201" s="6">
        <f t="shared" si="13"/>
        <v>33174.450000000041</v>
      </c>
    </row>
    <row r="202" spans="1:16" x14ac:dyDescent="0.25">
      <c r="A202" s="11">
        <v>42400</v>
      </c>
      <c r="B202" s="11">
        <v>42400</v>
      </c>
      <c r="C202" t="s">
        <v>17</v>
      </c>
      <c r="D202" s="12" t="s">
        <v>15</v>
      </c>
      <c r="E202" s="13" t="s">
        <v>115</v>
      </c>
      <c r="G202" s="6">
        <v>540.47</v>
      </c>
      <c r="H202" s="6">
        <f t="shared" ref="H202:H236" si="14">F202+G202</f>
        <v>540.47</v>
      </c>
      <c r="J202" s="6">
        <f t="shared" ref="J202:J236" si="15">IF(G202=0, IF(D202="Y", (F202*$G$5) + (I202*$G$5), 0), 0)</f>
        <v>0</v>
      </c>
      <c r="K202" s="6">
        <f t="shared" ref="K202:K236" si="16">IF(H202&gt;0, 0, I202+J202)</f>
        <v>0</v>
      </c>
      <c r="L202" s="6">
        <f t="shared" ref="L202:L236" si="17">L201-H202-K202</f>
        <v>32633.98000000004</v>
      </c>
    </row>
    <row r="203" spans="1:16" x14ac:dyDescent="0.25">
      <c r="A203" s="11">
        <v>42400</v>
      </c>
      <c r="B203" s="11">
        <v>42409</v>
      </c>
      <c r="C203" t="s">
        <v>18</v>
      </c>
      <c r="D203" s="12" t="s">
        <v>19</v>
      </c>
      <c r="E203" s="13" t="s">
        <v>165</v>
      </c>
      <c r="F203" s="6">
        <v>1114.81</v>
      </c>
      <c r="H203" s="6">
        <f t="shared" si="14"/>
        <v>1114.81</v>
      </c>
      <c r="J203" s="6">
        <f t="shared" si="15"/>
        <v>490.51639999999998</v>
      </c>
      <c r="K203" s="6">
        <f t="shared" si="16"/>
        <v>0</v>
      </c>
      <c r="L203" s="6">
        <f t="shared" si="17"/>
        <v>31519.170000000038</v>
      </c>
    </row>
    <row r="204" spans="1:16" x14ac:dyDescent="0.25">
      <c r="A204" s="11">
        <v>42400</v>
      </c>
      <c r="B204" s="11">
        <v>42409</v>
      </c>
      <c r="C204" t="s">
        <v>18</v>
      </c>
      <c r="D204" s="12" t="s">
        <v>19</v>
      </c>
      <c r="E204" s="13" t="s">
        <v>165</v>
      </c>
      <c r="F204" s="6">
        <v>567.36</v>
      </c>
      <c r="H204" s="6">
        <f t="shared" si="14"/>
        <v>567.36</v>
      </c>
      <c r="J204" s="6">
        <f t="shared" si="15"/>
        <v>249.63840000000002</v>
      </c>
      <c r="K204" s="6">
        <f t="shared" si="16"/>
        <v>0</v>
      </c>
      <c r="L204" s="6">
        <f t="shared" si="17"/>
        <v>30951.810000000038</v>
      </c>
    </row>
    <row r="205" spans="1:16" x14ac:dyDescent="0.25">
      <c r="A205" s="11">
        <v>42400</v>
      </c>
      <c r="B205" s="11">
        <v>42409</v>
      </c>
      <c r="C205" t="s">
        <v>18</v>
      </c>
      <c r="D205" s="12" t="s">
        <v>19</v>
      </c>
      <c r="E205" s="13" t="s">
        <v>165</v>
      </c>
      <c r="F205" s="6">
        <v>112.32</v>
      </c>
      <c r="H205" s="6">
        <f t="shared" si="14"/>
        <v>112.32</v>
      </c>
      <c r="J205" s="6">
        <f t="shared" si="15"/>
        <v>49.4208</v>
      </c>
      <c r="K205" s="6">
        <f t="shared" si="16"/>
        <v>0</v>
      </c>
      <c r="L205" s="6">
        <f t="shared" si="17"/>
        <v>30839.490000000038</v>
      </c>
    </row>
    <row r="206" spans="1:16" x14ac:dyDescent="0.25">
      <c r="A206" s="11">
        <v>42409</v>
      </c>
      <c r="B206" s="11">
        <v>42409</v>
      </c>
      <c r="C206" t="s">
        <v>16</v>
      </c>
      <c r="D206" s="12" t="s">
        <v>19</v>
      </c>
      <c r="E206" s="13" t="s">
        <v>114</v>
      </c>
      <c r="F206" s="6">
        <v>607.5</v>
      </c>
      <c r="H206" s="6">
        <f t="shared" si="14"/>
        <v>607.5</v>
      </c>
      <c r="J206" s="6">
        <f t="shared" si="15"/>
        <v>267.3</v>
      </c>
      <c r="K206" s="6">
        <f t="shared" si="16"/>
        <v>0</v>
      </c>
      <c r="L206" s="6">
        <f t="shared" si="17"/>
        <v>30231.990000000038</v>
      </c>
    </row>
    <row r="207" spans="1:16" x14ac:dyDescent="0.25">
      <c r="A207" s="11">
        <v>42422</v>
      </c>
      <c r="B207" s="11">
        <v>42422</v>
      </c>
      <c r="C207" t="s">
        <v>44</v>
      </c>
      <c r="D207" s="12" t="s">
        <v>15</v>
      </c>
      <c r="E207" s="13" t="s">
        <v>164</v>
      </c>
      <c r="F207" s="6">
        <v>165</v>
      </c>
      <c r="H207" s="6">
        <f t="shared" si="14"/>
        <v>165</v>
      </c>
      <c r="J207" s="6">
        <f t="shared" si="15"/>
        <v>0</v>
      </c>
      <c r="K207" s="6">
        <f t="shared" si="16"/>
        <v>0</v>
      </c>
      <c r="L207" s="6">
        <f t="shared" si="17"/>
        <v>30066.990000000038</v>
      </c>
    </row>
    <row r="208" spans="1:16" x14ac:dyDescent="0.25">
      <c r="A208" s="11">
        <v>42422</v>
      </c>
      <c r="B208" s="11">
        <v>42422</v>
      </c>
      <c r="C208" t="s">
        <v>44</v>
      </c>
      <c r="D208" s="12" t="s">
        <v>15</v>
      </c>
      <c r="E208" s="13" t="s">
        <v>164</v>
      </c>
      <c r="F208" s="6">
        <v>165</v>
      </c>
      <c r="H208" s="6">
        <f t="shared" si="14"/>
        <v>165</v>
      </c>
      <c r="J208" s="6">
        <f t="shared" si="15"/>
        <v>0</v>
      </c>
      <c r="K208" s="6">
        <f t="shared" si="16"/>
        <v>0</v>
      </c>
      <c r="L208" s="6">
        <f t="shared" si="17"/>
        <v>29901.990000000038</v>
      </c>
    </row>
    <row r="209" spans="1:12" x14ac:dyDescent="0.25">
      <c r="A209" s="11">
        <v>42422</v>
      </c>
      <c r="B209" s="11">
        <v>42422</v>
      </c>
      <c r="C209" t="s">
        <v>44</v>
      </c>
      <c r="D209" s="12" t="s">
        <v>15</v>
      </c>
      <c r="E209" s="13" t="s">
        <v>164</v>
      </c>
      <c r="F209" s="6">
        <v>330</v>
      </c>
      <c r="H209" s="6">
        <f t="shared" si="14"/>
        <v>330</v>
      </c>
      <c r="J209" s="6">
        <f t="shared" si="15"/>
        <v>0</v>
      </c>
      <c r="K209" s="6">
        <f t="shared" si="16"/>
        <v>0</v>
      </c>
      <c r="L209" s="6">
        <f t="shared" si="17"/>
        <v>29571.990000000038</v>
      </c>
    </row>
    <row r="210" spans="1:12" x14ac:dyDescent="0.25">
      <c r="A210" s="11">
        <v>42422</v>
      </c>
      <c r="B210" s="11">
        <v>42422</v>
      </c>
      <c r="C210" t="s">
        <v>44</v>
      </c>
      <c r="D210" s="12" t="s">
        <v>15</v>
      </c>
      <c r="E210" s="13" t="s">
        <v>164</v>
      </c>
      <c r="F210" s="6">
        <v>330</v>
      </c>
      <c r="H210" s="6">
        <f t="shared" si="14"/>
        <v>330</v>
      </c>
      <c r="J210" s="6">
        <f t="shared" si="15"/>
        <v>0</v>
      </c>
      <c r="K210" s="6">
        <f t="shared" si="16"/>
        <v>0</v>
      </c>
      <c r="L210" s="6">
        <f t="shared" si="17"/>
        <v>29241.990000000038</v>
      </c>
    </row>
    <row r="211" spans="1:12" x14ac:dyDescent="0.25">
      <c r="A211" s="11">
        <v>42429</v>
      </c>
      <c r="B211" s="11">
        <v>42429</v>
      </c>
      <c r="C211" t="s">
        <v>17</v>
      </c>
      <c r="D211" s="12" t="s">
        <v>15</v>
      </c>
      <c r="E211" s="13" t="s">
        <v>116</v>
      </c>
      <c r="G211" s="6">
        <v>1229.42</v>
      </c>
      <c r="H211" s="6">
        <f t="shared" si="14"/>
        <v>1229.42</v>
      </c>
      <c r="J211" s="6">
        <f t="shared" si="15"/>
        <v>0</v>
      </c>
      <c r="K211" s="6">
        <f t="shared" si="16"/>
        <v>0</v>
      </c>
      <c r="L211" s="6">
        <f t="shared" si="17"/>
        <v>28012.570000000036</v>
      </c>
    </row>
    <row r="212" spans="1:12" x14ac:dyDescent="0.25">
      <c r="A212" s="11">
        <v>42429</v>
      </c>
      <c r="B212" s="11">
        <v>42438</v>
      </c>
      <c r="C212" t="s">
        <v>18</v>
      </c>
      <c r="D212" s="12" t="s">
        <v>19</v>
      </c>
      <c r="E212" s="13" t="s">
        <v>163</v>
      </c>
      <c r="F212" s="6">
        <v>551.88</v>
      </c>
      <c r="H212" s="6">
        <f t="shared" si="14"/>
        <v>551.88</v>
      </c>
      <c r="J212" s="6">
        <f t="shared" si="15"/>
        <v>242.8272</v>
      </c>
      <c r="K212" s="6">
        <f t="shared" si="16"/>
        <v>0</v>
      </c>
      <c r="L212" s="6">
        <f t="shared" si="17"/>
        <v>27460.690000000035</v>
      </c>
    </row>
    <row r="213" spans="1:12" x14ac:dyDescent="0.25">
      <c r="A213" s="11">
        <v>42429</v>
      </c>
      <c r="B213" s="11">
        <v>42438</v>
      </c>
      <c r="C213" t="s">
        <v>18</v>
      </c>
      <c r="D213" s="12" t="s">
        <v>19</v>
      </c>
      <c r="E213" s="13" t="s">
        <v>163</v>
      </c>
      <c r="F213" s="6">
        <v>1464.82</v>
      </c>
      <c r="H213" s="6">
        <f t="shared" si="14"/>
        <v>1464.82</v>
      </c>
      <c r="J213" s="6">
        <f t="shared" si="15"/>
        <v>644.52080000000001</v>
      </c>
      <c r="K213" s="6">
        <f t="shared" si="16"/>
        <v>0</v>
      </c>
      <c r="L213" s="6">
        <f t="shared" si="17"/>
        <v>25995.870000000035</v>
      </c>
    </row>
    <row r="214" spans="1:12" x14ac:dyDescent="0.25">
      <c r="A214" s="11">
        <v>42429</v>
      </c>
      <c r="B214" s="11">
        <v>42438</v>
      </c>
      <c r="C214" t="s">
        <v>18</v>
      </c>
      <c r="D214" s="12" t="s">
        <v>19</v>
      </c>
      <c r="E214" s="13" t="s">
        <v>163</v>
      </c>
      <c r="F214" s="6">
        <v>20.85</v>
      </c>
      <c r="H214" s="6">
        <f t="shared" si="14"/>
        <v>20.85</v>
      </c>
      <c r="J214" s="6">
        <f t="shared" si="15"/>
        <v>9.1740000000000013</v>
      </c>
      <c r="K214" s="6">
        <f t="shared" si="16"/>
        <v>0</v>
      </c>
      <c r="L214" s="6">
        <f t="shared" si="17"/>
        <v>25975.020000000037</v>
      </c>
    </row>
    <row r="215" spans="1:12" x14ac:dyDescent="0.25">
      <c r="A215" s="11">
        <v>42429</v>
      </c>
      <c r="B215" s="11">
        <v>42438</v>
      </c>
      <c r="C215" t="s">
        <v>18</v>
      </c>
      <c r="D215" s="12" t="s">
        <v>19</v>
      </c>
      <c r="E215" s="13" t="s">
        <v>163</v>
      </c>
      <c r="F215" s="6">
        <v>360</v>
      </c>
      <c r="H215" s="6">
        <f t="shared" si="14"/>
        <v>360</v>
      </c>
      <c r="J215" s="6">
        <f t="shared" si="15"/>
        <v>158.4</v>
      </c>
      <c r="K215" s="6">
        <f t="shared" si="16"/>
        <v>0</v>
      </c>
      <c r="L215" s="6">
        <f t="shared" si="17"/>
        <v>25615.020000000037</v>
      </c>
    </row>
    <row r="216" spans="1:12" x14ac:dyDescent="0.25">
      <c r="A216" s="11">
        <v>42438</v>
      </c>
      <c r="B216" s="11">
        <v>42438</v>
      </c>
      <c r="C216" t="s">
        <v>16</v>
      </c>
      <c r="D216" s="12" t="s">
        <v>19</v>
      </c>
      <c r="E216" s="13" t="s">
        <v>117</v>
      </c>
      <c r="F216" s="6">
        <v>944.2</v>
      </c>
      <c r="H216" s="6">
        <f t="shared" si="14"/>
        <v>944.2</v>
      </c>
      <c r="J216" s="6">
        <f t="shared" si="15"/>
        <v>415.44800000000004</v>
      </c>
      <c r="K216" s="6">
        <f t="shared" si="16"/>
        <v>0</v>
      </c>
      <c r="L216" s="6">
        <f t="shared" si="17"/>
        <v>24670.820000000036</v>
      </c>
    </row>
    <row r="217" spans="1:12" x14ac:dyDescent="0.25">
      <c r="A217" s="11">
        <v>42439</v>
      </c>
      <c r="B217" s="11">
        <v>42439</v>
      </c>
      <c r="C217" t="s">
        <v>21</v>
      </c>
      <c r="D217" s="12" t="s">
        <v>19</v>
      </c>
      <c r="E217" s="13" t="s">
        <v>80</v>
      </c>
      <c r="F217" s="6">
        <v>-0.17</v>
      </c>
      <c r="H217" s="6">
        <f t="shared" si="14"/>
        <v>-0.17</v>
      </c>
      <c r="J217" s="6">
        <f t="shared" si="15"/>
        <v>-7.4800000000000005E-2</v>
      </c>
      <c r="K217" s="20">
        <v>0</v>
      </c>
      <c r="L217" s="6">
        <f t="shared" si="17"/>
        <v>24670.990000000034</v>
      </c>
    </row>
    <row r="218" spans="1:12" x14ac:dyDescent="0.25">
      <c r="A218" s="11">
        <v>42443</v>
      </c>
      <c r="B218" s="11">
        <v>42443</v>
      </c>
      <c r="C218" t="s">
        <v>21</v>
      </c>
      <c r="D218" s="12" t="s">
        <v>19</v>
      </c>
      <c r="E218" s="13" t="s">
        <v>118</v>
      </c>
      <c r="F218" s="6">
        <v>4.46</v>
      </c>
      <c r="H218" s="6">
        <f t="shared" si="14"/>
        <v>4.46</v>
      </c>
      <c r="J218" s="6">
        <f t="shared" si="15"/>
        <v>1.9623999999999999</v>
      </c>
      <c r="K218" s="6">
        <f t="shared" si="16"/>
        <v>0</v>
      </c>
      <c r="L218" s="6">
        <f t="shared" si="17"/>
        <v>24666.530000000035</v>
      </c>
    </row>
    <row r="219" spans="1:12" x14ac:dyDescent="0.25">
      <c r="A219" s="11">
        <v>42447</v>
      </c>
      <c r="B219" s="11">
        <v>42447</v>
      </c>
      <c r="C219" t="s">
        <v>44</v>
      </c>
      <c r="D219" s="12" t="s">
        <v>15</v>
      </c>
      <c r="E219" s="13" t="s">
        <v>162</v>
      </c>
      <c r="F219" s="6">
        <v>195.8</v>
      </c>
      <c r="H219" s="6">
        <f t="shared" si="14"/>
        <v>195.8</v>
      </c>
      <c r="J219" s="6">
        <f t="shared" si="15"/>
        <v>0</v>
      </c>
      <c r="K219" s="6">
        <f t="shared" si="16"/>
        <v>0</v>
      </c>
      <c r="L219" s="6">
        <f t="shared" si="17"/>
        <v>24470.730000000036</v>
      </c>
    </row>
    <row r="220" spans="1:12" x14ac:dyDescent="0.25">
      <c r="A220" s="11">
        <v>42447</v>
      </c>
      <c r="B220" s="11">
        <v>42447</v>
      </c>
      <c r="C220" t="s">
        <v>44</v>
      </c>
      <c r="D220" s="12" t="s">
        <v>15</v>
      </c>
      <c r="E220" s="13" t="s">
        <v>162</v>
      </c>
      <c r="F220" s="6">
        <v>195.8</v>
      </c>
      <c r="H220" s="6">
        <f t="shared" si="14"/>
        <v>195.8</v>
      </c>
      <c r="J220" s="6">
        <f t="shared" si="15"/>
        <v>0</v>
      </c>
      <c r="K220" s="6">
        <f t="shared" si="16"/>
        <v>0</v>
      </c>
      <c r="L220" s="6">
        <f t="shared" si="17"/>
        <v>24274.930000000037</v>
      </c>
    </row>
    <row r="221" spans="1:12" x14ac:dyDescent="0.25">
      <c r="A221" s="11">
        <v>42447</v>
      </c>
      <c r="B221" s="11">
        <v>42447</v>
      </c>
      <c r="C221" t="s">
        <v>44</v>
      </c>
      <c r="D221" s="12" t="s">
        <v>15</v>
      </c>
      <c r="E221" s="13" t="s">
        <v>153</v>
      </c>
      <c r="F221" s="6">
        <v>126</v>
      </c>
      <c r="H221" s="6">
        <f t="shared" si="14"/>
        <v>126</v>
      </c>
      <c r="J221" s="6">
        <f t="shared" si="15"/>
        <v>0</v>
      </c>
      <c r="K221" s="6">
        <f t="shared" si="16"/>
        <v>0</v>
      </c>
      <c r="L221" s="6">
        <f t="shared" si="17"/>
        <v>24148.930000000037</v>
      </c>
    </row>
    <row r="222" spans="1:12" x14ac:dyDescent="0.25">
      <c r="A222" s="11">
        <v>42447</v>
      </c>
      <c r="B222" s="11">
        <v>42447</v>
      </c>
      <c r="C222" t="s">
        <v>44</v>
      </c>
      <c r="D222" s="12" t="s">
        <v>15</v>
      </c>
      <c r="E222" s="13" t="s">
        <v>153</v>
      </c>
      <c r="F222" s="6">
        <v>515.88</v>
      </c>
      <c r="H222" s="6">
        <f t="shared" si="14"/>
        <v>515.88</v>
      </c>
      <c r="J222" s="6">
        <f t="shared" si="15"/>
        <v>0</v>
      </c>
      <c r="K222" s="6">
        <f t="shared" si="16"/>
        <v>0</v>
      </c>
      <c r="L222" s="6">
        <f t="shared" si="17"/>
        <v>23633.050000000036</v>
      </c>
    </row>
    <row r="223" spans="1:12" x14ac:dyDescent="0.25">
      <c r="A223" s="11">
        <v>42450</v>
      </c>
      <c r="B223" s="11">
        <v>42450</v>
      </c>
      <c r="C223" t="s">
        <v>44</v>
      </c>
      <c r="D223" s="12" t="s">
        <v>15</v>
      </c>
      <c r="E223" s="13" t="s">
        <v>162</v>
      </c>
      <c r="F223" s="6">
        <v>293.7</v>
      </c>
      <c r="H223" s="6">
        <f t="shared" si="14"/>
        <v>293.7</v>
      </c>
      <c r="J223" s="6">
        <f t="shared" si="15"/>
        <v>0</v>
      </c>
      <c r="K223" s="6">
        <f t="shared" si="16"/>
        <v>0</v>
      </c>
      <c r="L223" s="6">
        <f t="shared" si="17"/>
        <v>23339.350000000035</v>
      </c>
    </row>
    <row r="224" spans="1:12" x14ac:dyDescent="0.25">
      <c r="A224" s="11">
        <v>42450</v>
      </c>
      <c r="B224" s="11">
        <v>42450</v>
      </c>
      <c r="C224" t="s">
        <v>44</v>
      </c>
      <c r="D224" s="12" t="s">
        <v>15</v>
      </c>
      <c r="E224" s="13" t="s">
        <v>161</v>
      </c>
      <c r="F224" s="6">
        <v>293.7</v>
      </c>
      <c r="H224" s="6">
        <f t="shared" si="14"/>
        <v>293.7</v>
      </c>
      <c r="J224" s="6">
        <f t="shared" si="15"/>
        <v>0</v>
      </c>
      <c r="K224" s="6">
        <f t="shared" si="16"/>
        <v>0</v>
      </c>
      <c r="L224" s="6">
        <f t="shared" si="17"/>
        <v>23045.650000000034</v>
      </c>
    </row>
    <row r="225" spans="1:12" x14ac:dyDescent="0.25">
      <c r="A225" s="11">
        <v>42446</v>
      </c>
      <c r="B225" s="11">
        <v>42452</v>
      </c>
      <c r="C225" t="s">
        <v>85</v>
      </c>
      <c r="D225" s="12" t="s">
        <v>19</v>
      </c>
      <c r="E225" s="13" t="s">
        <v>119</v>
      </c>
      <c r="F225" s="6">
        <v>89.76</v>
      </c>
      <c r="H225" s="6">
        <f t="shared" si="14"/>
        <v>89.76</v>
      </c>
      <c r="J225" s="6">
        <f t="shared" si="15"/>
        <v>39.494400000000006</v>
      </c>
      <c r="K225" s="6">
        <f t="shared" si="16"/>
        <v>0</v>
      </c>
      <c r="L225" s="6">
        <f t="shared" si="17"/>
        <v>22955.890000000036</v>
      </c>
    </row>
    <row r="226" spans="1:12" x14ac:dyDescent="0.25">
      <c r="A226" s="11">
        <v>42460</v>
      </c>
      <c r="B226" s="11">
        <v>42471</v>
      </c>
      <c r="C226" t="s">
        <v>18</v>
      </c>
      <c r="D226" s="12" t="s">
        <v>19</v>
      </c>
      <c r="E226" s="13" t="s">
        <v>160</v>
      </c>
      <c r="F226" s="6">
        <v>971.33</v>
      </c>
      <c r="H226" s="6">
        <f t="shared" si="14"/>
        <v>971.33</v>
      </c>
      <c r="J226" s="6">
        <f t="shared" si="15"/>
        <v>427.3852</v>
      </c>
      <c r="K226" s="6">
        <f t="shared" si="16"/>
        <v>0</v>
      </c>
      <c r="L226" s="6">
        <f t="shared" si="17"/>
        <v>21984.560000000034</v>
      </c>
    </row>
    <row r="227" spans="1:12" x14ac:dyDescent="0.25">
      <c r="A227" s="11">
        <v>42460</v>
      </c>
      <c r="B227" s="11">
        <v>42471</v>
      </c>
      <c r="C227" t="s">
        <v>18</v>
      </c>
      <c r="D227" s="12" t="s">
        <v>19</v>
      </c>
      <c r="E227" s="13" t="s">
        <v>160</v>
      </c>
      <c r="F227" s="6">
        <v>763.36</v>
      </c>
      <c r="H227" s="6">
        <f t="shared" si="14"/>
        <v>763.36</v>
      </c>
      <c r="J227" s="6">
        <f t="shared" si="15"/>
        <v>335.8784</v>
      </c>
      <c r="K227" s="6">
        <f t="shared" si="16"/>
        <v>0</v>
      </c>
      <c r="L227" s="6">
        <f t="shared" si="17"/>
        <v>21221.200000000033</v>
      </c>
    </row>
    <row r="228" spans="1:12" x14ac:dyDescent="0.25">
      <c r="A228" s="11">
        <v>42460</v>
      </c>
      <c r="B228" s="11">
        <v>42471</v>
      </c>
      <c r="C228" t="s">
        <v>18</v>
      </c>
      <c r="D228" s="12" t="s">
        <v>19</v>
      </c>
      <c r="E228" s="13" t="s">
        <v>160</v>
      </c>
      <c r="F228" s="6">
        <v>17.77</v>
      </c>
      <c r="H228" s="6">
        <f t="shared" si="14"/>
        <v>17.77</v>
      </c>
      <c r="J228" s="6">
        <f t="shared" si="15"/>
        <v>7.8187999999999995</v>
      </c>
      <c r="K228" s="6">
        <f t="shared" si="16"/>
        <v>0</v>
      </c>
      <c r="L228" s="6">
        <f t="shared" si="17"/>
        <v>21203.430000000033</v>
      </c>
    </row>
    <row r="229" spans="1:12" x14ac:dyDescent="0.25">
      <c r="A229" s="11">
        <v>42460</v>
      </c>
      <c r="B229" s="11">
        <v>42471</v>
      </c>
      <c r="C229" t="s">
        <v>18</v>
      </c>
      <c r="D229" s="12" t="s">
        <v>19</v>
      </c>
      <c r="E229" s="13" t="s">
        <v>160</v>
      </c>
      <c r="F229" s="6">
        <v>98.9</v>
      </c>
      <c r="H229" s="6">
        <f t="shared" si="14"/>
        <v>98.9</v>
      </c>
      <c r="J229" s="6">
        <f t="shared" si="15"/>
        <v>43.516000000000005</v>
      </c>
      <c r="K229" s="6">
        <f t="shared" si="16"/>
        <v>0</v>
      </c>
      <c r="L229" s="6">
        <f t="shared" si="17"/>
        <v>21104.530000000032</v>
      </c>
    </row>
    <row r="230" spans="1:12" x14ac:dyDescent="0.25">
      <c r="A230" s="11">
        <v>42460</v>
      </c>
      <c r="B230" s="11">
        <v>42467</v>
      </c>
      <c r="C230" t="s">
        <v>16</v>
      </c>
      <c r="D230" s="12" t="s">
        <v>19</v>
      </c>
      <c r="E230" s="13" t="s">
        <v>120</v>
      </c>
      <c r="F230" s="6">
        <v>682.21</v>
      </c>
      <c r="H230" s="6">
        <f t="shared" si="14"/>
        <v>682.21</v>
      </c>
      <c r="J230" s="6">
        <f t="shared" si="15"/>
        <v>300.17240000000004</v>
      </c>
      <c r="K230" s="6">
        <f t="shared" si="16"/>
        <v>0</v>
      </c>
      <c r="L230" s="6">
        <f t="shared" si="17"/>
        <v>20422.320000000032</v>
      </c>
    </row>
    <row r="231" spans="1:12" x14ac:dyDescent="0.25">
      <c r="A231" s="11">
        <v>42460</v>
      </c>
      <c r="B231" s="11">
        <v>42460</v>
      </c>
      <c r="C231" t="s">
        <v>17</v>
      </c>
      <c r="D231" s="12" t="s">
        <v>15</v>
      </c>
      <c r="E231" s="13" t="s">
        <v>122</v>
      </c>
      <c r="G231" s="6">
        <v>1511.74</v>
      </c>
      <c r="H231" s="6">
        <f t="shared" si="14"/>
        <v>1511.74</v>
      </c>
      <c r="J231" s="6">
        <f t="shared" si="15"/>
        <v>0</v>
      </c>
      <c r="K231" s="6">
        <f t="shared" si="16"/>
        <v>0</v>
      </c>
      <c r="L231" s="6">
        <f t="shared" si="17"/>
        <v>18910.580000000031</v>
      </c>
    </row>
    <row r="232" spans="1:12" x14ac:dyDescent="0.25">
      <c r="A232" s="11">
        <v>42445</v>
      </c>
      <c r="B232" s="11">
        <v>42465</v>
      </c>
      <c r="C232" t="s">
        <v>21</v>
      </c>
      <c r="D232" s="12" t="s">
        <v>19</v>
      </c>
      <c r="E232" s="13" t="s">
        <v>121</v>
      </c>
      <c r="F232" s="6">
        <v>350</v>
      </c>
      <c r="H232" s="6">
        <f t="shared" si="14"/>
        <v>350</v>
      </c>
      <c r="J232" s="6">
        <f t="shared" si="15"/>
        <v>154</v>
      </c>
      <c r="K232" s="6">
        <f t="shared" si="16"/>
        <v>0</v>
      </c>
      <c r="L232" s="6">
        <f t="shared" si="17"/>
        <v>18560.580000000031</v>
      </c>
    </row>
    <row r="233" spans="1:12" x14ac:dyDescent="0.25">
      <c r="A233" s="11">
        <v>42465</v>
      </c>
      <c r="B233" s="11">
        <v>42466</v>
      </c>
      <c r="C233" t="s">
        <v>44</v>
      </c>
      <c r="D233" s="12" t="s">
        <v>15</v>
      </c>
      <c r="E233" s="13" t="s">
        <v>159</v>
      </c>
      <c r="F233" s="6">
        <v>500</v>
      </c>
      <c r="H233" s="6">
        <f t="shared" si="14"/>
        <v>500</v>
      </c>
      <c r="J233" s="6">
        <f t="shared" si="15"/>
        <v>0</v>
      </c>
      <c r="K233" s="6">
        <f t="shared" si="16"/>
        <v>0</v>
      </c>
      <c r="L233" s="6">
        <f t="shared" si="17"/>
        <v>18060.580000000031</v>
      </c>
    </row>
    <row r="234" spans="1:12" x14ac:dyDescent="0.25">
      <c r="A234" s="11">
        <v>42466</v>
      </c>
      <c r="B234" s="11">
        <v>42468</v>
      </c>
      <c r="C234" t="s">
        <v>44</v>
      </c>
      <c r="D234" s="12" t="s">
        <v>15</v>
      </c>
      <c r="E234" s="13" t="s">
        <v>158</v>
      </c>
      <c r="F234" s="6">
        <f>132.1+35</f>
        <v>167.1</v>
      </c>
      <c r="H234" s="6">
        <f t="shared" si="14"/>
        <v>167.1</v>
      </c>
      <c r="J234" s="6">
        <f t="shared" si="15"/>
        <v>0</v>
      </c>
      <c r="K234" s="6">
        <f t="shared" si="16"/>
        <v>0</v>
      </c>
      <c r="L234" s="6">
        <f t="shared" si="17"/>
        <v>17893.480000000032</v>
      </c>
    </row>
    <row r="235" spans="1:12" x14ac:dyDescent="0.25">
      <c r="A235" s="11">
        <v>42444</v>
      </c>
      <c r="B235" s="11">
        <v>42471</v>
      </c>
      <c r="C235" t="s">
        <v>60</v>
      </c>
      <c r="D235" s="12" t="s">
        <v>19</v>
      </c>
      <c r="E235" s="13" t="s">
        <v>123</v>
      </c>
      <c r="F235" s="6">
        <v>17.23</v>
      </c>
      <c r="H235" s="6">
        <f t="shared" si="14"/>
        <v>17.23</v>
      </c>
      <c r="J235" s="6">
        <f t="shared" si="15"/>
        <v>7.5811999999999999</v>
      </c>
      <c r="K235" s="6">
        <f t="shared" si="16"/>
        <v>0</v>
      </c>
      <c r="L235" s="6">
        <f t="shared" si="17"/>
        <v>17876.250000000033</v>
      </c>
    </row>
    <row r="236" spans="1:12" x14ac:dyDescent="0.25">
      <c r="A236" s="11">
        <v>42489</v>
      </c>
      <c r="B236" s="11">
        <v>42489</v>
      </c>
      <c r="C236" t="s">
        <v>44</v>
      </c>
      <c r="D236" s="12" t="s">
        <v>15</v>
      </c>
      <c r="E236" s="13" t="s">
        <v>157</v>
      </c>
      <c r="F236" s="6">
        <f>94.1+35</f>
        <v>129.1</v>
      </c>
      <c r="H236" s="6">
        <f t="shared" si="14"/>
        <v>129.1</v>
      </c>
      <c r="J236" s="6">
        <f t="shared" si="15"/>
        <v>0</v>
      </c>
      <c r="K236" s="6">
        <f t="shared" si="16"/>
        <v>0</v>
      </c>
      <c r="L236" s="6">
        <f t="shared" si="17"/>
        <v>17747.150000000034</v>
      </c>
    </row>
    <row r="237" spans="1:12" x14ac:dyDescent="0.25">
      <c r="A237" s="11">
        <v>42490</v>
      </c>
      <c r="B237" s="11">
        <v>42501</v>
      </c>
      <c r="C237" t="s">
        <v>18</v>
      </c>
      <c r="D237" s="12" t="s">
        <v>19</v>
      </c>
      <c r="E237" s="13" t="s">
        <v>156</v>
      </c>
      <c r="F237" s="6">
        <v>1755</v>
      </c>
      <c r="H237" s="6">
        <f t="shared" ref="H237:H261" si="18">F237+G237</f>
        <v>1755</v>
      </c>
      <c r="J237" s="6">
        <f t="shared" ref="J237:J261" si="19">IF(G237=0, IF(D237="Y", (F237*$G$5) + (I237*$G$5), 0), 0)</f>
        <v>772.2</v>
      </c>
      <c r="K237" s="6">
        <f t="shared" ref="K237:K261" si="20">IF(H237&gt;0, 0, I237+J237)</f>
        <v>0</v>
      </c>
      <c r="L237" s="6">
        <f t="shared" ref="L237:L261" si="21">L236-H237-K237</f>
        <v>15992.150000000034</v>
      </c>
    </row>
    <row r="238" spans="1:12" x14ac:dyDescent="0.25">
      <c r="A238" s="11">
        <v>42490</v>
      </c>
      <c r="B238" s="11">
        <v>42501</v>
      </c>
      <c r="C238" t="s">
        <v>18</v>
      </c>
      <c r="D238" s="12" t="s">
        <v>19</v>
      </c>
      <c r="E238" s="13" t="s">
        <v>156</v>
      </c>
      <c r="F238" s="6">
        <v>469.36</v>
      </c>
      <c r="H238" s="6">
        <f t="shared" si="18"/>
        <v>469.36</v>
      </c>
      <c r="J238" s="6">
        <f t="shared" si="19"/>
        <v>206.51840000000001</v>
      </c>
      <c r="K238" s="6">
        <f t="shared" si="20"/>
        <v>0</v>
      </c>
      <c r="L238" s="6">
        <f t="shared" si="21"/>
        <v>15522.790000000034</v>
      </c>
    </row>
    <row r="239" spans="1:12" x14ac:dyDescent="0.25">
      <c r="A239" s="11">
        <v>42490</v>
      </c>
      <c r="B239" s="11">
        <v>42501</v>
      </c>
      <c r="C239" t="s">
        <v>18</v>
      </c>
      <c r="D239" s="12" t="s">
        <v>19</v>
      </c>
      <c r="E239" s="13" t="s">
        <v>156</v>
      </c>
      <c r="F239" s="6">
        <v>19.59</v>
      </c>
      <c r="H239" s="6">
        <f t="shared" si="18"/>
        <v>19.59</v>
      </c>
      <c r="J239" s="6">
        <f t="shared" si="19"/>
        <v>8.6196000000000002</v>
      </c>
      <c r="K239" s="6">
        <f t="shared" si="20"/>
        <v>0</v>
      </c>
      <c r="L239" s="6">
        <f t="shared" si="21"/>
        <v>15503.200000000033</v>
      </c>
    </row>
    <row r="240" spans="1:12" x14ac:dyDescent="0.25">
      <c r="A240" s="11">
        <v>42490</v>
      </c>
      <c r="B240" s="11">
        <v>42501</v>
      </c>
      <c r="C240" t="s">
        <v>18</v>
      </c>
      <c r="D240" s="12" t="s">
        <v>19</v>
      </c>
      <c r="E240" s="13" t="s">
        <v>156</v>
      </c>
      <c r="F240" s="6">
        <v>29.16</v>
      </c>
      <c r="H240" s="6">
        <f t="shared" si="18"/>
        <v>29.16</v>
      </c>
      <c r="J240" s="6">
        <f t="shared" si="19"/>
        <v>12.830400000000001</v>
      </c>
      <c r="K240" s="6">
        <f t="shared" si="20"/>
        <v>0</v>
      </c>
      <c r="L240" s="6">
        <f t="shared" si="21"/>
        <v>15474.040000000034</v>
      </c>
    </row>
    <row r="241" spans="1:12" x14ac:dyDescent="0.25">
      <c r="A241" s="11">
        <v>42497</v>
      </c>
      <c r="B241" s="11">
        <v>42497</v>
      </c>
      <c r="C241" t="s">
        <v>16</v>
      </c>
      <c r="D241" s="12" t="s">
        <v>19</v>
      </c>
      <c r="E241" s="13" t="s">
        <v>124</v>
      </c>
      <c r="F241" s="6">
        <v>744.02</v>
      </c>
      <c r="H241" s="6">
        <f t="shared" si="18"/>
        <v>744.02</v>
      </c>
      <c r="J241" s="6">
        <f t="shared" si="19"/>
        <v>327.36880000000002</v>
      </c>
      <c r="K241" s="6">
        <f t="shared" si="20"/>
        <v>0</v>
      </c>
      <c r="L241" s="6">
        <f t="shared" si="21"/>
        <v>14730.020000000033</v>
      </c>
    </row>
    <row r="242" spans="1:12" x14ac:dyDescent="0.25">
      <c r="A242" s="11">
        <v>42490</v>
      </c>
      <c r="B242" s="11">
        <v>42490</v>
      </c>
      <c r="C242" t="s">
        <v>17</v>
      </c>
      <c r="D242" s="12" t="s">
        <v>15</v>
      </c>
      <c r="E242" s="13" t="s">
        <v>125</v>
      </c>
      <c r="G242" s="6">
        <v>1276.3399999999999</v>
      </c>
      <c r="H242" s="6">
        <f t="shared" si="18"/>
        <v>1276.3399999999999</v>
      </c>
      <c r="J242" s="6">
        <f t="shared" si="19"/>
        <v>0</v>
      </c>
      <c r="K242" s="6">
        <f t="shared" si="20"/>
        <v>0</v>
      </c>
      <c r="L242" s="6">
        <f t="shared" si="21"/>
        <v>13453.680000000033</v>
      </c>
    </row>
    <row r="243" spans="1:12" x14ac:dyDescent="0.25">
      <c r="A243" s="11">
        <v>42447</v>
      </c>
      <c r="B243" s="11">
        <v>42492</v>
      </c>
      <c r="C243" t="s">
        <v>44</v>
      </c>
      <c r="D243" s="12" t="s">
        <v>15</v>
      </c>
      <c r="E243" s="13" t="s">
        <v>153</v>
      </c>
      <c r="F243" s="6">
        <v>676.18</v>
      </c>
      <c r="H243" s="6">
        <f t="shared" si="18"/>
        <v>676.18</v>
      </c>
      <c r="J243" s="6">
        <f t="shared" si="19"/>
        <v>0</v>
      </c>
      <c r="K243" s="6">
        <f t="shared" si="20"/>
        <v>0</v>
      </c>
      <c r="L243" s="6">
        <f t="shared" si="21"/>
        <v>12777.500000000033</v>
      </c>
    </row>
    <row r="244" spans="1:12" x14ac:dyDescent="0.25">
      <c r="A244" s="11">
        <v>42458</v>
      </c>
      <c r="B244" s="11">
        <v>42501</v>
      </c>
      <c r="C244" t="s">
        <v>52</v>
      </c>
      <c r="D244" s="12" t="s">
        <v>19</v>
      </c>
      <c r="E244" s="13" t="s">
        <v>126</v>
      </c>
      <c r="F244" s="6">
        <v>72.930000000000007</v>
      </c>
      <c r="H244" s="6">
        <f t="shared" si="18"/>
        <v>72.930000000000007</v>
      </c>
      <c r="J244" s="6">
        <f t="shared" si="19"/>
        <v>32.089200000000005</v>
      </c>
      <c r="K244" s="6">
        <f t="shared" si="20"/>
        <v>0</v>
      </c>
      <c r="L244" s="6">
        <f t="shared" si="21"/>
        <v>12704.570000000032</v>
      </c>
    </row>
    <row r="245" spans="1:12" x14ac:dyDescent="0.25">
      <c r="A245" s="11">
        <v>42495</v>
      </c>
      <c r="B245" s="11">
        <v>42495</v>
      </c>
      <c r="C245" t="s">
        <v>30</v>
      </c>
      <c r="D245" s="12" t="s">
        <v>19</v>
      </c>
      <c r="E245" s="13" t="s">
        <v>127</v>
      </c>
      <c r="F245" s="6">
        <v>102</v>
      </c>
      <c r="H245" s="6">
        <f t="shared" si="18"/>
        <v>102</v>
      </c>
      <c r="J245" s="6">
        <f t="shared" si="19"/>
        <v>44.88</v>
      </c>
      <c r="K245" s="6">
        <f t="shared" si="20"/>
        <v>0</v>
      </c>
      <c r="L245" s="6">
        <f t="shared" si="21"/>
        <v>12602.570000000032</v>
      </c>
    </row>
    <row r="246" spans="1:12" x14ac:dyDescent="0.25">
      <c r="A246" s="11">
        <v>42499</v>
      </c>
      <c r="B246" s="11">
        <v>42499</v>
      </c>
      <c r="C246" t="s">
        <v>30</v>
      </c>
      <c r="D246" s="12" t="s">
        <v>19</v>
      </c>
      <c r="E246" s="13" t="s">
        <v>127</v>
      </c>
      <c r="F246" s="6">
        <v>102</v>
      </c>
      <c r="H246" s="6">
        <f t="shared" si="18"/>
        <v>102</v>
      </c>
      <c r="J246" s="6">
        <f t="shared" si="19"/>
        <v>44.88</v>
      </c>
      <c r="K246" s="6">
        <f t="shared" si="20"/>
        <v>0</v>
      </c>
      <c r="L246" s="6">
        <f t="shared" si="21"/>
        <v>12500.570000000032</v>
      </c>
    </row>
    <row r="247" spans="1:12" x14ac:dyDescent="0.25">
      <c r="A247" s="11">
        <v>42508</v>
      </c>
      <c r="B247" s="11">
        <v>42508</v>
      </c>
      <c r="C247" t="s">
        <v>21</v>
      </c>
      <c r="D247" s="12" t="s">
        <v>19</v>
      </c>
      <c r="E247" s="13" t="s">
        <v>127</v>
      </c>
      <c r="F247" s="6">
        <v>270.04000000000002</v>
      </c>
      <c r="H247" s="6">
        <f t="shared" si="18"/>
        <v>270.04000000000002</v>
      </c>
      <c r="J247" s="6">
        <f t="shared" si="19"/>
        <v>118.81760000000001</v>
      </c>
      <c r="K247" s="6">
        <f t="shared" si="20"/>
        <v>0</v>
      </c>
      <c r="L247" s="6">
        <f t="shared" si="21"/>
        <v>12230.530000000032</v>
      </c>
    </row>
    <row r="248" spans="1:12" x14ac:dyDescent="0.25">
      <c r="A248" s="11">
        <v>42508</v>
      </c>
      <c r="B248" s="11">
        <v>42508</v>
      </c>
      <c r="C248" t="s">
        <v>21</v>
      </c>
      <c r="D248" s="12" t="s">
        <v>19</v>
      </c>
      <c r="E248" s="13" t="s">
        <v>127</v>
      </c>
      <c r="F248" s="6">
        <v>125.94</v>
      </c>
      <c r="H248" s="6">
        <f t="shared" si="18"/>
        <v>125.94</v>
      </c>
      <c r="J248" s="6">
        <f t="shared" si="19"/>
        <v>55.413600000000002</v>
      </c>
      <c r="K248" s="6">
        <f t="shared" si="20"/>
        <v>0</v>
      </c>
      <c r="L248" s="6">
        <f t="shared" si="21"/>
        <v>12104.590000000031</v>
      </c>
    </row>
    <row r="249" spans="1:12" x14ac:dyDescent="0.25">
      <c r="A249" s="11">
        <v>42513</v>
      </c>
      <c r="B249" s="11">
        <v>42513</v>
      </c>
      <c r="C249" t="s">
        <v>44</v>
      </c>
      <c r="D249" s="12" t="s">
        <v>15</v>
      </c>
      <c r="E249" s="13" t="s">
        <v>154</v>
      </c>
      <c r="F249" s="6">
        <f>43+381.2</f>
        <v>424.2</v>
      </c>
      <c r="H249" s="6">
        <f t="shared" si="18"/>
        <v>424.2</v>
      </c>
      <c r="J249" s="6">
        <f t="shared" si="19"/>
        <v>0</v>
      </c>
      <c r="K249" s="6">
        <f t="shared" si="20"/>
        <v>0</v>
      </c>
      <c r="L249" s="6">
        <f t="shared" si="21"/>
        <v>11680.39000000003</v>
      </c>
    </row>
    <row r="250" spans="1:12" x14ac:dyDescent="0.25">
      <c r="A250" s="11">
        <v>42516</v>
      </c>
      <c r="B250" s="11">
        <v>42516</v>
      </c>
      <c r="C250" t="s">
        <v>133</v>
      </c>
      <c r="D250" s="12" t="s">
        <v>19</v>
      </c>
      <c r="E250" s="13" t="s">
        <v>127</v>
      </c>
      <c r="F250" s="6">
        <v>981.15</v>
      </c>
      <c r="H250" s="6">
        <f t="shared" si="18"/>
        <v>981.15</v>
      </c>
      <c r="J250" s="6">
        <f t="shared" si="19"/>
        <v>431.70600000000002</v>
      </c>
      <c r="K250" s="6">
        <f t="shared" si="20"/>
        <v>0</v>
      </c>
      <c r="L250" s="6">
        <f t="shared" si="21"/>
        <v>10699.240000000031</v>
      </c>
    </row>
    <row r="251" spans="1:12" x14ac:dyDescent="0.25">
      <c r="A251" s="11">
        <v>42521</v>
      </c>
      <c r="B251" s="11">
        <v>42532</v>
      </c>
      <c r="C251" t="s">
        <v>18</v>
      </c>
      <c r="D251" s="12" t="s">
        <v>19</v>
      </c>
      <c r="E251" s="13" t="s">
        <v>155</v>
      </c>
      <c r="F251" s="6">
        <v>1103.77</v>
      </c>
      <c r="H251" s="6">
        <f t="shared" si="18"/>
        <v>1103.77</v>
      </c>
      <c r="J251" s="6">
        <f t="shared" si="19"/>
        <v>485.65879999999999</v>
      </c>
      <c r="K251" s="6">
        <f t="shared" si="20"/>
        <v>0</v>
      </c>
      <c r="L251" s="6">
        <f t="shared" si="21"/>
        <v>9595.4700000000303</v>
      </c>
    </row>
    <row r="252" spans="1:12" x14ac:dyDescent="0.25">
      <c r="A252" s="11">
        <v>42521</v>
      </c>
      <c r="B252" s="11">
        <v>42532</v>
      </c>
      <c r="C252" t="s">
        <v>18</v>
      </c>
      <c r="D252" s="12" t="s">
        <v>19</v>
      </c>
      <c r="E252" s="13" t="s">
        <v>155</v>
      </c>
      <c r="F252" s="6">
        <v>275.94</v>
      </c>
      <c r="H252" s="6">
        <f t="shared" si="18"/>
        <v>275.94</v>
      </c>
      <c r="J252" s="6">
        <f t="shared" si="19"/>
        <v>121.4136</v>
      </c>
      <c r="K252" s="6">
        <f t="shared" si="20"/>
        <v>0</v>
      </c>
      <c r="L252" s="6">
        <f t="shared" si="21"/>
        <v>9319.5300000000298</v>
      </c>
    </row>
    <row r="253" spans="1:12" x14ac:dyDescent="0.25">
      <c r="A253" s="11">
        <v>42521</v>
      </c>
      <c r="B253" s="11">
        <v>42532</v>
      </c>
      <c r="C253" t="s">
        <v>18</v>
      </c>
      <c r="D253" s="12" t="s">
        <v>19</v>
      </c>
      <c r="E253" s="13" t="s">
        <v>155</v>
      </c>
      <c r="F253" s="6">
        <v>40.68</v>
      </c>
      <c r="H253" s="6">
        <f t="shared" si="18"/>
        <v>40.68</v>
      </c>
      <c r="J253" s="6">
        <f t="shared" si="19"/>
        <v>17.8992</v>
      </c>
      <c r="K253" s="6">
        <f t="shared" si="20"/>
        <v>0</v>
      </c>
      <c r="L253" s="6">
        <f t="shared" si="21"/>
        <v>9278.8500000000295</v>
      </c>
    </row>
    <row r="254" spans="1:12" x14ac:dyDescent="0.25">
      <c r="A254" s="11">
        <v>42521</v>
      </c>
      <c r="B254" s="11">
        <v>42532</v>
      </c>
      <c r="C254" t="s">
        <v>18</v>
      </c>
      <c r="D254" s="12" t="s">
        <v>19</v>
      </c>
      <c r="E254" s="13" t="s">
        <v>155</v>
      </c>
      <c r="F254" s="6">
        <v>184.73</v>
      </c>
      <c r="H254" s="6">
        <f t="shared" si="18"/>
        <v>184.73</v>
      </c>
      <c r="J254" s="6">
        <f t="shared" si="19"/>
        <v>81.281199999999998</v>
      </c>
      <c r="K254" s="6">
        <f t="shared" si="20"/>
        <v>0</v>
      </c>
      <c r="L254" s="6">
        <f t="shared" si="21"/>
        <v>9094.1200000000299</v>
      </c>
    </row>
    <row r="255" spans="1:12" x14ac:dyDescent="0.25">
      <c r="A255" s="21">
        <v>42532</v>
      </c>
      <c r="B255" s="21">
        <v>42532</v>
      </c>
      <c r="C255" s="22" t="s">
        <v>16</v>
      </c>
      <c r="D255" s="23" t="s">
        <v>19</v>
      </c>
      <c r="E255" s="24" t="s">
        <v>128</v>
      </c>
      <c r="F255" s="25"/>
      <c r="G255" s="25"/>
      <c r="H255" s="25">
        <f t="shared" si="18"/>
        <v>0</v>
      </c>
      <c r="I255" s="25">
        <v>492.9</v>
      </c>
      <c r="J255" s="25">
        <f t="shared" si="19"/>
        <v>216.876</v>
      </c>
      <c r="K255" s="25">
        <f t="shared" si="20"/>
        <v>709.77599999999995</v>
      </c>
      <c r="L255" s="26">
        <f t="shared" si="21"/>
        <v>8384.3440000000301</v>
      </c>
    </row>
    <row r="256" spans="1:12" x14ac:dyDescent="0.25">
      <c r="A256" s="11">
        <v>42521</v>
      </c>
      <c r="B256" s="11">
        <v>42521</v>
      </c>
      <c r="C256" t="s">
        <v>17</v>
      </c>
      <c r="D256" s="12" t="s">
        <v>15</v>
      </c>
      <c r="E256" s="13" t="s">
        <v>129</v>
      </c>
      <c r="G256" s="6">
        <v>1623.62</v>
      </c>
      <c r="H256" s="6">
        <f t="shared" si="18"/>
        <v>1623.62</v>
      </c>
      <c r="J256" s="6">
        <f t="shared" si="19"/>
        <v>0</v>
      </c>
      <c r="K256" s="6">
        <f t="shared" si="20"/>
        <v>0</v>
      </c>
      <c r="L256" s="6">
        <f t="shared" si="21"/>
        <v>6760.7240000000302</v>
      </c>
    </row>
    <row r="257" spans="1:12" x14ac:dyDescent="0.25">
      <c r="A257" s="11">
        <v>42524</v>
      </c>
      <c r="B257" s="11">
        <v>42524</v>
      </c>
      <c r="C257" t="s">
        <v>22</v>
      </c>
      <c r="D257" s="12" t="s">
        <v>19</v>
      </c>
      <c r="E257" s="13" t="s">
        <v>130</v>
      </c>
      <c r="F257" s="6">
        <v>900</v>
      </c>
      <c r="H257" s="6">
        <f t="shared" si="18"/>
        <v>900</v>
      </c>
      <c r="J257" s="6">
        <f t="shared" si="19"/>
        <v>396</v>
      </c>
      <c r="K257" s="6">
        <f t="shared" si="20"/>
        <v>0</v>
      </c>
      <c r="L257" s="6">
        <f t="shared" si="21"/>
        <v>5860.7240000000302</v>
      </c>
    </row>
    <row r="258" spans="1:12" x14ac:dyDescent="0.25">
      <c r="A258" s="11">
        <v>42524</v>
      </c>
      <c r="B258" s="11">
        <v>42524</v>
      </c>
      <c r="C258" t="s">
        <v>47</v>
      </c>
      <c r="D258" s="12" t="s">
        <v>19</v>
      </c>
      <c r="E258" s="13" t="s">
        <v>131</v>
      </c>
      <c r="F258" s="6">
        <v>200</v>
      </c>
      <c r="H258" s="6">
        <f t="shared" si="18"/>
        <v>200</v>
      </c>
      <c r="J258" s="6">
        <f t="shared" si="19"/>
        <v>88</v>
      </c>
      <c r="K258" s="6">
        <f t="shared" si="20"/>
        <v>0</v>
      </c>
      <c r="L258" s="6">
        <f t="shared" si="21"/>
        <v>5660.7240000000302</v>
      </c>
    </row>
    <row r="259" spans="1:12" x14ac:dyDescent="0.25">
      <c r="A259" s="11">
        <v>42524</v>
      </c>
      <c r="B259" s="11">
        <v>42524</v>
      </c>
      <c r="C259" t="s">
        <v>47</v>
      </c>
      <c r="D259" s="12" t="s">
        <v>19</v>
      </c>
      <c r="E259" s="13" t="s">
        <v>132</v>
      </c>
      <c r="F259" s="6">
        <v>120</v>
      </c>
      <c r="H259" s="6">
        <f t="shared" si="18"/>
        <v>120</v>
      </c>
      <c r="J259" s="6">
        <f t="shared" si="19"/>
        <v>52.8</v>
      </c>
      <c r="K259" s="6">
        <f t="shared" si="20"/>
        <v>0</v>
      </c>
      <c r="L259" s="6">
        <f t="shared" si="21"/>
        <v>5540.7240000000302</v>
      </c>
    </row>
    <row r="260" spans="1:12" x14ac:dyDescent="0.25">
      <c r="A260" s="11">
        <v>42524</v>
      </c>
      <c r="B260" s="11">
        <v>42524</v>
      </c>
      <c r="C260" t="s">
        <v>63</v>
      </c>
      <c r="D260" s="12" t="s">
        <v>19</v>
      </c>
      <c r="E260" s="13" t="s">
        <v>134</v>
      </c>
      <c r="F260" s="6">
        <v>63.69</v>
      </c>
      <c r="H260" s="6">
        <f t="shared" si="18"/>
        <v>63.69</v>
      </c>
      <c r="J260" s="6">
        <f t="shared" si="19"/>
        <v>28.023599999999998</v>
      </c>
      <c r="K260" s="6">
        <f t="shared" si="20"/>
        <v>0</v>
      </c>
      <c r="L260" s="6">
        <f t="shared" si="21"/>
        <v>5477.0340000000306</v>
      </c>
    </row>
    <row r="261" spans="1:12" x14ac:dyDescent="0.25">
      <c r="A261" s="11">
        <v>42524</v>
      </c>
      <c r="B261" s="11">
        <v>42524</v>
      </c>
      <c r="C261" t="s">
        <v>63</v>
      </c>
      <c r="D261" s="12" t="s">
        <v>19</v>
      </c>
      <c r="E261" s="13" t="s">
        <v>134</v>
      </c>
      <c r="F261" s="6">
        <v>87.32</v>
      </c>
      <c r="H261" s="6">
        <f t="shared" si="18"/>
        <v>87.32</v>
      </c>
      <c r="J261" s="6">
        <f t="shared" si="19"/>
        <v>38.4208</v>
      </c>
      <c r="K261" s="6">
        <f t="shared" si="20"/>
        <v>0</v>
      </c>
      <c r="L261" s="6">
        <f t="shared" si="21"/>
        <v>5389.7140000000309</v>
      </c>
    </row>
    <row r="262" spans="1:12" x14ac:dyDescent="0.25">
      <c r="A262" s="11">
        <v>42524</v>
      </c>
      <c r="B262" s="11">
        <v>42524</v>
      </c>
      <c r="C262" t="s">
        <v>44</v>
      </c>
      <c r="D262" s="12" t="s">
        <v>15</v>
      </c>
      <c r="E262" s="13" t="s">
        <v>135</v>
      </c>
      <c r="F262" s="6">
        <v>1712.57</v>
      </c>
      <c r="H262" s="6">
        <f t="shared" ref="H262:H279" si="22">F262+G262</f>
        <v>1712.57</v>
      </c>
      <c r="J262" s="6">
        <f t="shared" ref="J262:J279" si="23">IF(G262=0, IF(D262="Y", (F262*$G$5) + (I262*$G$5), 0), 0)</f>
        <v>0</v>
      </c>
      <c r="K262" s="6">
        <f t="shared" ref="K262:K279" si="24">IF(H262&gt;0, 0, I262+J262)</f>
        <v>0</v>
      </c>
      <c r="L262" s="6">
        <f t="shared" ref="L262:L279" si="25">L261-H262-K262</f>
        <v>3677.1440000000312</v>
      </c>
    </row>
    <row r="263" spans="1:12" x14ac:dyDescent="0.25">
      <c r="A263" s="11">
        <v>42524</v>
      </c>
      <c r="B263" s="11">
        <v>42524</v>
      </c>
      <c r="C263" t="s">
        <v>44</v>
      </c>
      <c r="D263" s="12" t="s">
        <v>15</v>
      </c>
      <c r="E263" s="13" t="s">
        <v>135</v>
      </c>
      <c r="F263" s="6">
        <v>2546.44</v>
      </c>
      <c r="H263" s="6">
        <f t="shared" si="22"/>
        <v>2546.44</v>
      </c>
      <c r="J263" s="6">
        <f t="shared" si="23"/>
        <v>0</v>
      </c>
      <c r="K263" s="6">
        <f t="shared" si="24"/>
        <v>0</v>
      </c>
      <c r="L263" s="6">
        <f t="shared" si="25"/>
        <v>1130.7040000000311</v>
      </c>
    </row>
    <row r="264" spans="1:12" x14ac:dyDescent="0.25">
      <c r="A264" s="11">
        <v>42522</v>
      </c>
      <c r="B264" s="11">
        <v>42522</v>
      </c>
      <c r="C264" t="s">
        <v>86</v>
      </c>
      <c r="D264" s="12" t="s">
        <v>19</v>
      </c>
      <c r="E264" s="13" t="s">
        <v>154</v>
      </c>
      <c r="F264" s="6">
        <v>551.20000000000005</v>
      </c>
      <c r="H264" s="6">
        <f t="shared" si="22"/>
        <v>551.20000000000005</v>
      </c>
      <c r="J264" s="6">
        <f t="shared" si="23"/>
        <v>242.52800000000002</v>
      </c>
      <c r="K264" s="6">
        <f t="shared" si="24"/>
        <v>0</v>
      </c>
      <c r="L264" s="6">
        <f t="shared" si="25"/>
        <v>579.50400000003106</v>
      </c>
    </row>
    <row r="265" spans="1:12" x14ac:dyDescent="0.25">
      <c r="A265" s="11">
        <v>42529</v>
      </c>
      <c r="B265" s="11">
        <v>42529</v>
      </c>
      <c r="C265" t="s">
        <v>57</v>
      </c>
      <c r="D265" s="12" t="s">
        <v>19</v>
      </c>
      <c r="E265" s="13" t="s">
        <v>138</v>
      </c>
      <c r="F265" s="6">
        <v>781.25</v>
      </c>
      <c r="H265" s="6">
        <f t="shared" si="22"/>
        <v>781.25</v>
      </c>
      <c r="J265" s="6">
        <f t="shared" si="23"/>
        <v>343.75</v>
      </c>
      <c r="K265" s="6">
        <f t="shared" si="24"/>
        <v>0</v>
      </c>
      <c r="L265" s="6">
        <f t="shared" si="25"/>
        <v>-201.74599999996894</v>
      </c>
    </row>
    <row r="266" spans="1:12" x14ac:dyDescent="0.25">
      <c r="A266" s="11">
        <v>42447</v>
      </c>
      <c r="B266" s="11">
        <v>42534</v>
      </c>
      <c r="C266" t="s">
        <v>44</v>
      </c>
      <c r="D266" s="12" t="s">
        <v>15</v>
      </c>
      <c r="E266" s="13" t="s">
        <v>153</v>
      </c>
      <c r="F266" s="6">
        <f>158.65+116</f>
        <v>274.64999999999998</v>
      </c>
      <c r="H266" s="6">
        <f t="shared" si="22"/>
        <v>274.64999999999998</v>
      </c>
      <c r="J266" s="6">
        <f t="shared" si="23"/>
        <v>0</v>
      </c>
      <c r="K266" s="6">
        <f t="shared" si="24"/>
        <v>0</v>
      </c>
      <c r="L266" s="6">
        <f t="shared" si="25"/>
        <v>-476.39599999996892</v>
      </c>
    </row>
    <row r="267" spans="1:12" x14ac:dyDescent="0.25">
      <c r="A267" s="11">
        <v>42534</v>
      </c>
      <c r="B267" s="11">
        <v>42534</v>
      </c>
      <c r="C267" t="s">
        <v>30</v>
      </c>
      <c r="D267" s="12" t="s">
        <v>19</v>
      </c>
      <c r="E267" s="13" t="s">
        <v>137</v>
      </c>
      <c r="F267" s="6">
        <v>12.99</v>
      </c>
      <c r="H267" s="6">
        <f t="shared" si="22"/>
        <v>12.99</v>
      </c>
      <c r="J267" s="6">
        <f t="shared" si="23"/>
        <v>5.7156000000000002</v>
      </c>
      <c r="K267" s="6">
        <f t="shared" si="24"/>
        <v>0</v>
      </c>
      <c r="L267" s="6">
        <f t="shared" si="25"/>
        <v>-489.38599999996893</v>
      </c>
    </row>
    <row r="268" spans="1:12" x14ac:dyDescent="0.25">
      <c r="A268" s="11">
        <v>42536</v>
      </c>
      <c r="B268" s="11">
        <v>42536</v>
      </c>
      <c r="C268" t="s">
        <v>133</v>
      </c>
      <c r="D268" s="12" t="s">
        <v>19</v>
      </c>
      <c r="E268" s="13" t="s">
        <v>136</v>
      </c>
      <c r="F268" s="6">
        <v>354.78</v>
      </c>
      <c r="H268" s="6">
        <f t="shared" si="22"/>
        <v>354.78</v>
      </c>
      <c r="J268" s="6">
        <f t="shared" si="23"/>
        <v>156.10319999999999</v>
      </c>
      <c r="K268" s="6">
        <f t="shared" si="24"/>
        <v>0</v>
      </c>
      <c r="L268" s="6">
        <f t="shared" si="25"/>
        <v>-844.1659999999689</v>
      </c>
    </row>
    <row r="269" spans="1:12" x14ac:dyDescent="0.25">
      <c r="A269" s="11">
        <v>42536</v>
      </c>
      <c r="B269" s="11">
        <v>42536</v>
      </c>
      <c r="C269" t="s">
        <v>44</v>
      </c>
      <c r="D269" s="12" t="s">
        <v>15</v>
      </c>
      <c r="E269" s="13" t="s">
        <v>152</v>
      </c>
      <c r="F269" s="6">
        <f>144.1+35</f>
        <v>179.1</v>
      </c>
      <c r="H269" s="6">
        <f t="shared" si="22"/>
        <v>179.1</v>
      </c>
      <c r="J269" s="6">
        <f t="shared" si="23"/>
        <v>0</v>
      </c>
      <c r="K269" s="6">
        <f t="shared" si="24"/>
        <v>0</v>
      </c>
      <c r="L269" s="6">
        <f t="shared" si="25"/>
        <v>-1023.2659999999689</v>
      </c>
    </row>
    <row r="270" spans="1:12" x14ac:dyDescent="0.25">
      <c r="A270" s="11">
        <v>42537</v>
      </c>
      <c r="B270" s="11">
        <v>42537</v>
      </c>
      <c r="C270" t="s">
        <v>57</v>
      </c>
      <c r="D270" s="12" t="s">
        <v>19</v>
      </c>
      <c r="E270" s="13" t="s">
        <v>139</v>
      </c>
      <c r="F270" s="6">
        <f>176+86.1</f>
        <v>262.10000000000002</v>
      </c>
      <c r="H270" s="6">
        <f t="shared" si="22"/>
        <v>262.10000000000002</v>
      </c>
      <c r="J270" s="6">
        <f t="shared" si="23"/>
        <v>115.32400000000001</v>
      </c>
      <c r="K270" s="6">
        <f t="shared" si="24"/>
        <v>0</v>
      </c>
      <c r="L270" s="6">
        <f t="shared" si="25"/>
        <v>-1285.3659999999691</v>
      </c>
    </row>
    <row r="271" spans="1:12" x14ac:dyDescent="0.25">
      <c r="A271" s="11">
        <v>42541</v>
      </c>
      <c r="B271" s="11">
        <v>42541</v>
      </c>
      <c r="C271" t="s">
        <v>86</v>
      </c>
      <c r="D271" s="12" t="s">
        <v>19</v>
      </c>
      <c r="E271" s="13" t="s">
        <v>151</v>
      </c>
      <c r="F271" s="6">
        <f>14.39+43.14+23.57</f>
        <v>81.099999999999994</v>
      </c>
      <c r="H271" s="6">
        <f t="shared" si="22"/>
        <v>81.099999999999994</v>
      </c>
      <c r="J271" s="6">
        <f t="shared" si="23"/>
        <v>35.683999999999997</v>
      </c>
      <c r="K271" s="6">
        <f t="shared" si="24"/>
        <v>0</v>
      </c>
      <c r="L271" s="6">
        <f t="shared" si="25"/>
        <v>-1366.465999999969</v>
      </c>
    </row>
    <row r="272" spans="1:12" x14ac:dyDescent="0.25">
      <c r="A272" s="11">
        <v>42542</v>
      </c>
      <c r="B272" s="11">
        <v>42542</v>
      </c>
      <c r="C272" t="s">
        <v>62</v>
      </c>
      <c r="D272" s="12" t="s">
        <v>19</v>
      </c>
      <c r="E272" s="13" t="s">
        <v>150</v>
      </c>
      <c r="F272" s="6">
        <v>96.12</v>
      </c>
      <c r="H272" s="6">
        <f t="shared" si="22"/>
        <v>96.12</v>
      </c>
      <c r="J272" s="6">
        <f t="shared" si="23"/>
        <v>42.2928</v>
      </c>
      <c r="K272" s="6">
        <f t="shared" si="24"/>
        <v>0</v>
      </c>
      <c r="L272" s="6">
        <f t="shared" si="25"/>
        <v>-1462.5859999999689</v>
      </c>
    </row>
    <row r="273" spans="1:12" x14ac:dyDescent="0.25">
      <c r="A273" s="11">
        <v>42542</v>
      </c>
      <c r="B273" s="11">
        <v>42542</v>
      </c>
      <c r="C273" t="s">
        <v>133</v>
      </c>
      <c r="D273" s="12" t="s">
        <v>19</v>
      </c>
      <c r="E273" s="13" t="s">
        <v>108</v>
      </c>
      <c r="F273" s="6">
        <v>53.56</v>
      </c>
      <c r="H273" s="6">
        <f t="shared" si="22"/>
        <v>53.56</v>
      </c>
      <c r="J273" s="6">
        <f t="shared" si="23"/>
        <v>23.566400000000002</v>
      </c>
      <c r="K273" s="6">
        <f t="shared" si="24"/>
        <v>0</v>
      </c>
      <c r="L273" s="6">
        <f t="shared" si="25"/>
        <v>-1516.1459999999688</v>
      </c>
    </row>
    <row r="274" spans="1:12" x14ac:dyDescent="0.25">
      <c r="A274" s="11">
        <v>42543</v>
      </c>
      <c r="B274" s="11">
        <v>42543</v>
      </c>
      <c r="C274" t="s">
        <v>52</v>
      </c>
      <c r="D274" s="12" t="s">
        <v>19</v>
      </c>
      <c r="E274" s="13" t="s">
        <v>141</v>
      </c>
      <c r="F274" s="6">
        <v>10.53</v>
      </c>
      <c r="H274" s="6">
        <f t="shared" si="22"/>
        <v>10.53</v>
      </c>
      <c r="J274" s="6">
        <f t="shared" si="23"/>
        <v>4.6331999999999995</v>
      </c>
      <c r="K274" s="6">
        <f t="shared" si="24"/>
        <v>0</v>
      </c>
      <c r="L274" s="6">
        <f t="shared" si="25"/>
        <v>-1526.6759999999688</v>
      </c>
    </row>
    <row r="275" spans="1:12" x14ac:dyDescent="0.25">
      <c r="A275" s="11">
        <v>42544</v>
      </c>
      <c r="B275" s="11">
        <v>42544</v>
      </c>
      <c r="C275" t="s">
        <v>21</v>
      </c>
      <c r="D275" s="12" t="s">
        <v>19</v>
      </c>
      <c r="E275" s="13" t="s">
        <v>140</v>
      </c>
      <c r="F275" s="6">
        <v>777.11</v>
      </c>
      <c r="H275" s="6">
        <f t="shared" si="22"/>
        <v>777.11</v>
      </c>
      <c r="J275" s="6">
        <f t="shared" si="23"/>
        <v>341.92840000000001</v>
      </c>
      <c r="K275" s="6">
        <f t="shared" si="24"/>
        <v>0</v>
      </c>
      <c r="L275" s="6">
        <f t="shared" si="25"/>
        <v>-2303.7859999999687</v>
      </c>
    </row>
    <row r="276" spans="1:12" x14ac:dyDescent="0.25">
      <c r="A276" s="11"/>
      <c r="B276" s="11"/>
      <c r="E276" s="13"/>
      <c r="H276" s="6">
        <f t="shared" si="22"/>
        <v>0</v>
      </c>
      <c r="J276" s="6">
        <f t="shared" si="23"/>
        <v>0</v>
      </c>
      <c r="K276" s="6">
        <f t="shared" si="24"/>
        <v>0</v>
      </c>
      <c r="L276" s="6">
        <f t="shared" si="25"/>
        <v>-2303.7859999999687</v>
      </c>
    </row>
    <row r="277" spans="1:12" x14ac:dyDescent="0.25">
      <c r="H277" s="6">
        <f t="shared" si="22"/>
        <v>0</v>
      </c>
      <c r="J277" s="6">
        <f t="shared" si="23"/>
        <v>0</v>
      </c>
      <c r="K277" s="6">
        <f t="shared" si="24"/>
        <v>0</v>
      </c>
      <c r="L277" s="6">
        <f t="shared" si="25"/>
        <v>-2303.7859999999687</v>
      </c>
    </row>
    <row r="278" spans="1:12" x14ac:dyDescent="0.25">
      <c r="H278" s="6">
        <f t="shared" si="22"/>
        <v>0</v>
      </c>
      <c r="J278" s="6">
        <f t="shared" si="23"/>
        <v>0</v>
      </c>
      <c r="K278" s="6">
        <f t="shared" si="24"/>
        <v>0</v>
      </c>
      <c r="L278" s="6">
        <f t="shared" si="25"/>
        <v>-2303.7859999999687</v>
      </c>
    </row>
    <row r="279" spans="1:12" x14ac:dyDescent="0.25">
      <c r="H279" s="6">
        <f t="shared" si="22"/>
        <v>0</v>
      </c>
      <c r="J279" s="6">
        <f t="shared" si="23"/>
        <v>0</v>
      </c>
      <c r="K279" s="6">
        <f t="shared" si="24"/>
        <v>0</v>
      </c>
      <c r="L279" s="6">
        <f t="shared" si="25"/>
        <v>-2303.7859999999687</v>
      </c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Running-4W5052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dcterms:created xsi:type="dcterms:W3CDTF">2013-07-11T15:05:38Z</dcterms:created>
  <dcterms:modified xsi:type="dcterms:W3CDTF">2016-07-21T20:22:26Z</dcterms:modified>
</cp:coreProperties>
</file>