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gif" ContentType="image/gif"/>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autoCompressPictures="0"/>
  <bookViews>
    <workbookView xWindow="240" yWindow="360" windowWidth="19420" windowHeight="11020" tabRatio="828"/>
  </bookViews>
  <sheets>
    <sheet name="Home" sheetId="22" r:id="rId1"/>
    <sheet name="Instructions" sheetId="21" r:id="rId2"/>
    <sheet name="TOM" sheetId="12" r:id="rId3"/>
    <sheet name="BCA" sheetId="19" r:id="rId4"/>
    <sheet name="Daily Benefits - User Class" sheetId="15" r:id="rId5"/>
    <sheet name="Daily Benefits - Time Period" sheetId="16" r:id="rId6"/>
    <sheet name="Daily Benefits - Segment" sheetId="17" r:id="rId7"/>
    <sheet name="Annual Benefits" sheetId="18" r:id="rId8"/>
    <sheet name="GlobalData" sheetId="11" state="veryHidden" r:id="rId9"/>
    <sheet name="WindowInfo" sheetId="9" state="veryHidden" r:id="rId10"/>
    <sheet name="UserInputs" sheetId="10" state="veryHidden" r:id="rId11"/>
    <sheet name="Data" sheetId="13" state="veryHidden" r:id="rId12"/>
    <sheet name="Global" sheetId="1" state="veryHidden" r:id="rId13"/>
    <sheet name="Segments" sheetId="5" state="veryHidden" r:id="rId14"/>
    <sheet name="Results" sheetId="6" r:id="rId15"/>
    <sheet name="Operations Details" sheetId="14" r:id="rId16"/>
  </sheets>
  <definedNames>
    <definedName name="Cases">UserInputs!$A$2:$B$2</definedName>
    <definedName name="Current_Window">GlobalData!$B$1</definedName>
    <definedName name="Default_Parameters">UserInputs!$A$20:$E$20</definedName>
    <definedName name="Directions">Data!$C$2:$D$11</definedName>
    <definedName name="Lanes">Data!$L$2:$CM$11</definedName>
    <definedName name="Loop_Index">GlobalData!$B$3</definedName>
    <definedName name="Model_Years">UserInputs!$A$4:$B$4</definedName>
    <definedName name="Num_Segments">UserInputs!$A$21</definedName>
    <definedName name="Num_Windows">GlobalData!$B$2</definedName>
    <definedName name="Objectives">UserInputs!$A$5:$B$5</definedName>
    <definedName name="_xlnm.Print_Area" localSheetId="3">BCA!$A$1:$AL$49</definedName>
    <definedName name="Results">Results!$A$2:$BF$401</definedName>
    <definedName name="Segment_Data">Data!$B$2:$AY$16</definedName>
    <definedName name="Segment_Lengths">Data!$B$2:$B$11</definedName>
    <definedName name="Segment_Names">UserInputs!$A$24:$J$24</definedName>
    <definedName name="Segment_Parameters">Data!#REF!</definedName>
    <definedName name="Stored_Num_Segments">UserInputs!$B$21</definedName>
    <definedName name="Time_Period_Optimization_Methods">UserInputs!$A$9:$E$9</definedName>
    <definedName name="Time_Period_Times">UserInputs!$A$8:$J$8</definedName>
    <definedName name="Time_Periods">UserInputs!$A$7:$E$7</definedName>
    <definedName name="User_Class_Emissions_Classes">UserInputs!$A$13:$F$13</definedName>
    <definedName name="User_Class_PCEs">UserInputs!$A$12:$F$12</definedName>
    <definedName name="User_Class_Toll_Status">UserInputs!$A$16:$F$19</definedName>
    <definedName name="User_Class_VOTs">UserInputs!$A$14:$F$14</definedName>
    <definedName name="User_Classes">UserInputs!$A$11:$F$11</definedName>
    <definedName name="User_Input">UserInputs!$A$2:$L$32</definedName>
    <definedName name="Volumes">Data!$CN$2:$HC$11</definedName>
    <definedName name="Window_ID">WindowInfo!$B$2:$B$152</definedName>
    <definedName name="Window_Info">WindowInfo!$B$2:$CB$152</definedName>
    <definedName name="Window_Names">WindowInfo!$E$2:$E$152</definedName>
    <definedName name="Window_Types">WindowInfo!$C$2:$C$153</definedName>
  </definedName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R24" i="9" l="1"/>
  <c r="Q24" i="9"/>
  <c r="P24" i="9"/>
  <c r="O24" i="9"/>
  <c r="N24" i="9"/>
  <c r="M24" i="9"/>
  <c r="L24" i="9"/>
  <c r="J24" i="9"/>
  <c r="H24" i="9" s="1"/>
  <c r="K24" i="9"/>
  <c r="C469" i="5"/>
  <c r="A507" i="5"/>
  <c r="A514" i="5"/>
  <c r="B519" i="5"/>
  <c r="B517" i="5"/>
  <c r="B515" i="5"/>
  <c r="A508" i="5"/>
  <c r="B513" i="5"/>
  <c r="B511" i="5"/>
  <c r="B509" i="5"/>
  <c r="G507" i="5"/>
  <c r="F507" i="5"/>
  <c r="E507" i="5"/>
  <c r="D507" i="5"/>
  <c r="C507" i="5"/>
  <c r="B507" i="5"/>
  <c r="A493" i="5"/>
  <c r="F505" i="5"/>
  <c r="E505" i="5"/>
  <c r="A500" i="5"/>
  <c r="B503" i="5" s="1"/>
  <c r="B505" i="5"/>
  <c r="E504" i="5"/>
  <c r="D504" i="5"/>
  <c r="G503" i="5"/>
  <c r="F503" i="5"/>
  <c r="C503" i="5"/>
  <c r="E502" i="5"/>
  <c r="D502" i="5"/>
  <c r="G501" i="5"/>
  <c r="F501" i="5"/>
  <c r="C501" i="5"/>
  <c r="B501" i="5"/>
  <c r="E500" i="5"/>
  <c r="D500" i="5"/>
  <c r="G499" i="5"/>
  <c r="F499" i="5"/>
  <c r="C499" i="5"/>
  <c r="A494" i="5"/>
  <c r="F498" i="5"/>
  <c r="E498" i="5"/>
  <c r="B498" i="5"/>
  <c r="G497" i="5"/>
  <c r="D497" i="5"/>
  <c r="C497" i="5"/>
  <c r="F496" i="5"/>
  <c r="E496" i="5"/>
  <c r="B496" i="5"/>
  <c r="G495" i="5"/>
  <c r="D495" i="5"/>
  <c r="C495" i="5"/>
  <c r="F494" i="5"/>
  <c r="E494" i="5"/>
  <c r="B494" i="5"/>
  <c r="G493" i="5"/>
  <c r="F493" i="5"/>
  <c r="E493" i="5"/>
  <c r="D493" i="5"/>
  <c r="C493" i="5"/>
  <c r="B493" i="5"/>
  <c r="F491" i="5"/>
  <c r="E491" i="5"/>
  <c r="B491" i="5"/>
  <c r="G490" i="5"/>
  <c r="D490" i="5"/>
  <c r="C490" i="5"/>
  <c r="F489" i="5"/>
  <c r="E489" i="5"/>
  <c r="B489" i="5"/>
  <c r="G488" i="5"/>
  <c r="D488" i="5"/>
  <c r="C488" i="5"/>
  <c r="F487" i="5"/>
  <c r="E487" i="5"/>
  <c r="B487" i="5"/>
  <c r="G486" i="5"/>
  <c r="D486" i="5"/>
  <c r="C486" i="5"/>
  <c r="F485" i="5"/>
  <c r="E485" i="5"/>
  <c r="B485" i="5"/>
  <c r="G484" i="5"/>
  <c r="D484" i="5"/>
  <c r="C484" i="5"/>
  <c r="G483" i="5"/>
  <c r="F483" i="5"/>
  <c r="E483" i="5"/>
  <c r="D483" i="5"/>
  <c r="C483" i="5"/>
  <c r="B483" i="5"/>
  <c r="G481" i="5"/>
  <c r="D481" i="5"/>
  <c r="C481" i="5"/>
  <c r="F480" i="5"/>
  <c r="E480" i="5"/>
  <c r="B480" i="5"/>
  <c r="G479" i="5"/>
  <c r="F479" i="5"/>
  <c r="D479" i="5"/>
  <c r="C479" i="5"/>
  <c r="B479" i="5"/>
  <c r="F478" i="5"/>
  <c r="E478" i="5"/>
  <c r="D478" i="5"/>
  <c r="B478" i="5"/>
  <c r="G477" i="5"/>
  <c r="F477" i="5"/>
  <c r="D477" i="5"/>
  <c r="C477" i="5"/>
  <c r="B477" i="5"/>
  <c r="F476" i="5"/>
  <c r="E476" i="5"/>
  <c r="D476" i="5"/>
  <c r="B476" i="5"/>
  <c r="G475" i="5"/>
  <c r="F475" i="5"/>
  <c r="D475" i="5"/>
  <c r="C475" i="5"/>
  <c r="B475" i="5"/>
  <c r="F474" i="5"/>
  <c r="E474" i="5"/>
  <c r="D474" i="5"/>
  <c r="B474" i="5"/>
  <c r="G473" i="5"/>
  <c r="F473" i="5"/>
  <c r="E473" i="5"/>
  <c r="D473" i="5"/>
  <c r="C473" i="5"/>
  <c r="B473" i="5"/>
  <c r="C470" i="5"/>
  <c r="C417" i="5"/>
  <c r="A455" i="5"/>
  <c r="C465" i="5" s="1"/>
  <c r="F467" i="5"/>
  <c r="A462" i="5"/>
  <c r="D466" i="5"/>
  <c r="C466" i="5"/>
  <c r="E465" i="5"/>
  <c r="E464" i="5"/>
  <c r="D464" i="5"/>
  <c r="F463" i="5"/>
  <c r="G462" i="5"/>
  <c r="E462" i="5"/>
  <c r="G461" i="5"/>
  <c r="A456" i="5"/>
  <c r="B460" i="5" s="1"/>
  <c r="B461" i="5"/>
  <c r="D460" i="5"/>
  <c r="D459" i="5"/>
  <c r="C459" i="5"/>
  <c r="E458" i="5"/>
  <c r="F457" i="5"/>
  <c r="D457" i="5"/>
  <c r="F456" i="5"/>
  <c r="G455" i="5"/>
  <c r="F455" i="5"/>
  <c r="E455" i="5"/>
  <c r="D455" i="5"/>
  <c r="C455" i="5"/>
  <c r="B455" i="5"/>
  <c r="A441" i="5"/>
  <c r="G453" i="5"/>
  <c r="F453" i="5"/>
  <c r="E453" i="5"/>
  <c r="C453" i="5"/>
  <c r="A448" i="5"/>
  <c r="B451" i="5" s="1"/>
  <c r="B453" i="5"/>
  <c r="F452" i="5"/>
  <c r="E452" i="5"/>
  <c r="D452" i="5"/>
  <c r="B452" i="5"/>
  <c r="G451" i="5"/>
  <c r="F451" i="5"/>
  <c r="E451" i="5"/>
  <c r="D451" i="5"/>
  <c r="C451" i="5"/>
  <c r="G450" i="5"/>
  <c r="F450" i="5"/>
  <c r="E450" i="5"/>
  <c r="D450" i="5"/>
  <c r="C450" i="5"/>
  <c r="B450" i="5"/>
  <c r="G449" i="5"/>
  <c r="F449" i="5"/>
  <c r="E449" i="5"/>
  <c r="D449" i="5"/>
  <c r="C449" i="5"/>
  <c r="G448" i="5"/>
  <c r="F448" i="5"/>
  <c r="E448" i="5"/>
  <c r="D448" i="5"/>
  <c r="C448" i="5"/>
  <c r="B448" i="5"/>
  <c r="G447" i="5"/>
  <c r="F447" i="5"/>
  <c r="E447" i="5"/>
  <c r="D447" i="5"/>
  <c r="C447" i="5"/>
  <c r="A442" i="5"/>
  <c r="B447" i="5"/>
  <c r="G446" i="5"/>
  <c r="F446" i="5"/>
  <c r="E446" i="5"/>
  <c r="D446" i="5"/>
  <c r="C446" i="5"/>
  <c r="B446" i="5"/>
  <c r="G445" i="5"/>
  <c r="F445" i="5"/>
  <c r="E445" i="5"/>
  <c r="D445" i="5"/>
  <c r="C445" i="5"/>
  <c r="B445" i="5"/>
  <c r="G444" i="5"/>
  <c r="F444" i="5"/>
  <c r="E444" i="5"/>
  <c r="D444" i="5"/>
  <c r="C444" i="5"/>
  <c r="B444" i="5"/>
  <c r="G443" i="5"/>
  <c r="F443" i="5"/>
  <c r="E443" i="5"/>
  <c r="D443" i="5"/>
  <c r="C443" i="5"/>
  <c r="B443" i="5"/>
  <c r="G442" i="5"/>
  <c r="F442" i="5"/>
  <c r="E442" i="5"/>
  <c r="D442" i="5"/>
  <c r="C442" i="5"/>
  <c r="B442" i="5"/>
  <c r="G441" i="5"/>
  <c r="F441" i="5"/>
  <c r="E441" i="5"/>
  <c r="D441" i="5"/>
  <c r="C441" i="5"/>
  <c r="B441" i="5"/>
  <c r="G439" i="5"/>
  <c r="F439" i="5"/>
  <c r="E439" i="5"/>
  <c r="D439" i="5"/>
  <c r="C439" i="5"/>
  <c r="B439" i="5"/>
  <c r="G438" i="5"/>
  <c r="F438" i="5"/>
  <c r="E438" i="5"/>
  <c r="D438" i="5"/>
  <c r="C438" i="5"/>
  <c r="B438" i="5"/>
  <c r="G437" i="5"/>
  <c r="F437" i="5"/>
  <c r="E437" i="5"/>
  <c r="D437" i="5"/>
  <c r="C437" i="5"/>
  <c r="B437" i="5"/>
  <c r="G436" i="5"/>
  <c r="F436" i="5"/>
  <c r="E436" i="5"/>
  <c r="D436" i="5"/>
  <c r="C436" i="5"/>
  <c r="B436" i="5"/>
  <c r="G435" i="5"/>
  <c r="F435" i="5"/>
  <c r="E435" i="5"/>
  <c r="D435" i="5"/>
  <c r="C435" i="5"/>
  <c r="B435" i="5"/>
  <c r="G434" i="5"/>
  <c r="F434" i="5"/>
  <c r="E434" i="5"/>
  <c r="D434" i="5"/>
  <c r="C434" i="5"/>
  <c r="B434" i="5"/>
  <c r="G433" i="5"/>
  <c r="F433" i="5"/>
  <c r="E433" i="5"/>
  <c r="D433" i="5"/>
  <c r="C433" i="5"/>
  <c r="B433" i="5"/>
  <c r="G432" i="5"/>
  <c r="F432" i="5"/>
  <c r="E432" i="5"/>
  <c r="D432" i="5"/>
  <c r="C432" i="5"/>
  <c r="B432" i="5"/>
  <c r="G431" i="5"/>
  <c r="F431" i="5"/>
  <c r="E431" i="5"/>
  <c r="D431" i="5"/>
  <c r="C431" i="5"/>
  <c r="B431" i="5"/>
  <c r="G429" i="5"/>
  <c r="F429" i="5"/>
  <c r="E429" i="5"/>
  <c r="D429" i="5"/>
  <c r="C429" i="5"/>
  <c r="B429" i="5"/>
  <c r="G428" i="5"/>
  <c r="F428" i="5"/>
  <c r="E428" i="5"/>
  <c r="D428" i="5"/>
  <c r="C428" i="5"/>
  <c r="B428" i="5"/>
  <c r="G427" i="5"/>
  <c r="F427" i="5"/>
  <c r="E427" i="5"/>
  <c r="D427" i="5"/>
  <c r="C427" i="5"/>
  <c r="B427" i="5"/>
  <c r="G426" i="5"/>
  <c r="F426" i="5"/>
  <c r="E426" i="5"/>
  <c r="D426" i="5"/>
  <c r="C426" i="5"/>
  <c r="B426" i="5"/>
  <c r="G425" i="5"/>
  <c r="F425" i="5"/>
  <c r="E425" i="5"/>
  <c r="D425" i="5"/>
  <c r="C425" i="5"/>
  <c r="B425" i="5"/>
  <c r="G424" i="5"/>
  <c r="F424" i="5"/>
  <c r="E424" i="5"/>
  <c r="D424" i="5"/>
  <c r="C424" i="5"/>
  <c r="B424" i="5"/>
  <c r="G423" i="5"/>
  <c r="F423" i="5"/>
  <c r="E423" i="5"/>
  <c r="D423" i="5"/>
  <c r="C423" i="5"/>
  <c r="B423" i="5"/>
  <c r="G422" i="5"/>
  <c r="F422" i="5"/>
  <c r="E422" i="5"/>
  <c r="D422" i="5"/>
  <c r="C422" i="5"/>
  <c r="B422" i="5"/>
  <c r="G421" i="5"/>
  <c r="F421" i="5"/>
  <c r="E421" i="5"/>
  <c r="D421" i="5"/>
  <c r="C421" i="5"/>
  <c r="B421" i="5"/>
  <c r="C419" i="5"/>
  <c r="C418" i="5"/>
  <c r="C365" i="5"/>
  <c r="A403" i="5"/>
  <c r="E415" i="5" s="1"/>
  <c r="G415" i="5"/>
  <c r="F415" i="5"/>
  <c r="D415" i="5"/>
  <c r="C415" i="5"/>
  <c r="A410" i="5"/>
  <c r="G414" i="5"/>
  <c r="F414" i="5"/>
  <c r="E414" i="5"/>
  <c r="C414" i="5"/>
  <c r="G413" i="5"/>
  <c r="E413" i="5"/>
  <c r="D413" i="5"/>
  <c r="C413" i="5"/>
  <c r="G412" i="5"/>
  <c r="F412" i="5"/>
  <c r="E412" i="5"/>
  <c r="C412" i="5"/>
  <c r="G411" i="5"/>
  <c r="E411" i="5"/>
  <c r="D411" i="5"/>
  <c r="C411" i="5"/>
  <c r="G410" i="5"/>
  <c r="F410" i="5"/>
  <c r="E410" i="5"/>
  <c r="C410" i="5"/>
  <c r="G409" i="5"/>
  <c r="E409" i="5"/>
  <c r="D409" i="5"/>
  <c r="C409" i="5"/>
  <c r="A404" i="5"/>
  <c r="B409" i="5"/>
  <c r="G408" i="5"/>
  <c r="F408" i="5"/>
  <c r="D408" i="5"/>
  <c r="C408" i="5"/>
  <c r="B408" i="5"/>
  <c r="F407" i="5"/>
  <c r="E407" i="5"/>
  <c r="D407" i="5"/>
  <c r="B407" i="5"/>
  <c r="G406" i="5"/>
  <c r="F406" i="5"/>
  <c r="D406" i="5"/>
  <c r="C406" i="5"/>
  <c r="B406" i="5"/>
  <c r="F405" i="5"/>
  <c r="E405" i="5"/>
  <c r="D405" i="5"/>
  <c r="B405" i="5"/>
  <c r="G404" i="5"/>
  <c r="F404" i="5"/>
  <c r="D404" i="5"/>
  <c r="C404" i="5"/>
  <c r="B404" i="5"/>
  <c r="G403" i="5"/>
  <c r="F403" i="5"/>
  <c r="E403" i="5"/>
  <c r="D403" i="5"/>
  <c r="C403" i="5"/>
  <c r="B403" i="5"/>
  <c r="A389" i="5"/>
  <c r="G401" i="5"/>
  <c r="C401" i="5"/>
  <c r="A396" i="5"/>
  <c r="B401" i="5"/>
  <c r="F400" i="5"/>
  <c r="D400" i="5"/>
  <c r="B400" i="5"/>
  <c r="F399" i="5"/>
  <c r="E399" i="5"/>
  <c r="B399" i="5"/>
  <c r="G398" i="5"/>
  <c r="F398" i="5"/>
  <c r="B398" i="5"/>
  <c r="F397" i="5"/>
  <c r="B397" i="5"/>
  <c r="G396" i="5"/>
  <c r="C396" i="5"/>
  <c r="B396" i="5"/>
  <c r="D395" i="5"/>
  <c r="A390" i="5"/>
  <c r="E394" i="5"/>
  <c r="D394" i="5"/>
  <c r="F393" i="5"/>
  <c r="E393" i="5"/>
  <c r="G392" i="5"/>
  <c r="E392" i="5"/>
  <c r="G391" i="5"/>
  <c r="F391" i="5"/>
  <c r="B391" i="5"/>
  <c r="G390" i="5"/>
  <c r="C390" i="5"/>
  <c r="G389" i="5"/>
  <c r="F389" i="5"/>
  <c r="E389" i="5"/>
  <c r="D389" i="5"/>
  <c r="C389" i="5"/>
  <c r="B389" i="5"/>
  <c r="G387" i="5"/>
  <c r="F387" i="5"/>
  <c r="E387" i="5"/>
  <c r="D387" i="5"/>
  <c r="C387" i="5"/>
  <c r="B387" i="5"/>
  <c r="G386" i="5"/>
  <c r="F386" i="5"/>
  <c r="E386" i="5"/>
  <c r="D386" i="5"/>
  <c r="C386" i="5"/>
  <c r="B386" i="5"/>
  <c r="G385" i="5"/>
  <c r="F385" i="5"/>
  <c r="E385" i="5"/>
  <c r="D385" i="5"/>
  <c r="C385" i="5"/>
  <c r="B385" i="5"/>
  <c r="G384" i="5"/>
  <c r="F384" i="5"/>
  <c r="E384" i="5"/>
  <c r="D384" i="5"/>
  <c r="C384" i="5"/>
  <c r="B384" i="5"/>
  <c r="G383" i="5"/>
  <c r="F383" i="5"/>
  <c r="E383" i="5"/>
  <c r="D383" i="5"/>
  <c r="C383" i="5"/>
  <c r="B383" i="5"/>
  <c r="G382" i="5"/>
  <c r="F382" i="5"/>
  <c r="E382" i="5"/>
  <c r="D382" i="5"/>
  <c r="C382" i="5"/>
  <c r="B382" i="5"/>
  <c r="G381" i="5"/>
  <c r="F381" i="5"/>
  <c r="E381" i="5"/>
  <c r="D381" i="5"/>
  <c r="C381" i="5"/>
  <c r="B381" i="5"/>
  <c r="G380" i="5"/>
  <c r="F380" i="5"/>
  <c r="E380" i="5"/>
  <c r="D380" i="5"/>
  <c r="C380" i="5"/>
  <c r="B380" i="5"/>
  <c r="G379" i="5"/>
  <c r="F379" i="5"/>
  <c r="E379" i="5"/>
  <c r="D379" i="5"/>
  <c r="C379" i="5"/>
  <c r="B379" i="5"/>
  <c r="G377" i="5"/>
  <c r="F377" i="5"/>
  <c r="E377" i="5"/>
  <c r="D377" i="5"/>
  <c r="C377" i="5"/>
  <c r="B377" i="5"/>
  <c r="G376" i="5"/>
  <c r="F376" i="5"/>
  <c r="E376" i="5"/>
  <c r="D376" i="5"/>
  <c r="C376" i="5"/>
  <c r="B376" i="5"/>
  <c r="G375" i="5"/>
  <c r="F375" i="5"/>
  <c r="E375" i="5"/>
  <c r="D375" i="5"/>
  <c r="C375" i="5"/>
  <c r="B375" i="5"/>
  <c r="G374" i="5"/>
  <c r="F374" i="5"/>
  <c r="E374" i="5"/>
  <c r="D374" i="5"/>
  <c r="C374" i="5"/>
  <c r="B374" i="5"/>
  <c r="G373" i="5"/>
  <c r="F373" i="5"/>
  <c r="E373" i="5"/>
  <c r="D373" i="5"/>
  <c r="C373" i="5"/>
  <c r="B373" i="5"/>
  <c r="G372" i="5"/>
  <c r="F372" i="5"/>
  <c r="E372" i="5"/>
  <c r="D372" i="5"/>
  <c r="C372" i="5"/>
  <c r="B372" i="5"/>
  <c r="G371" i="5"/>
  <c r="F371" i="5"/>
  <c r="E371" i="5"/>
  <c r="D371" i="5"/>
  <c r="C371" i="5"/>
  <c r="B371" i="5"/>
  <c r="G370" i="5"/>
  <c r="F370" i="5"/>
  <c r="E370" i="5"/>
  <c r="D370" i="5"/>
  <c r="C370" i="5"/>
  <c r="B370" i="5"/>
  <c r="G369" i="5"/>
  <c r="F369" i="5"/>
  <c r="E369" i="5"/>
  <c r="D369" i="5"/>
  <c r="C369" i="5"/>
  <c r="B369" i="5"/>
  <c r="C367" i="5"/>
  <c r="C366" i="5"/>
  <c r="C313" i="5"/>
  <c r="A351" i="5"/>
  <c r="E363" i="5"/>
  <c r="D363" i="5"/>
  <c r="A358" i="5"/>
  <c r="B363" i="5"/>
  <c r="G362" i="5"/>
  <c r="C362" i="5"/>
  <c r="B362" i="5"/>
  <c r="D361" i="5"/>
  <c r="B361" i="5"/>
  <c r="D360" i="5"/>
  <c r="C360" i="5"/>
  <c r="E359" i="5"/>
  <c r="D359" i="5"/>
  <c r="F358" i="5"/>
  <c r="D358" i="5"/>
  <c r="F357" i="5"/>
  <c r="E357" i="5"/>
  <c r="A352" i="5"/>
  <c r="B357" i="5"/>
  <c r="G356" i="5"/>
  <c r="C356" i="5"/>
  <c r="G355" i="5"/>
  <c r="C355" i="5"/>
  <c r="B355" i="5"/>
  <c r="D354" i="5"/>
  <c r="C354" i="5"/>
  <c r="E353" i="5"/>
  <c r="C353" i="5"/>
  <c r="E352" i="5"/>
  <c r="D352" i="5"/>
  <c r="G351" i="5"/>
  <c r="F351" i="5"/>
  <c r="E351" i="5"/>
  <c r="D351" i="5"/>
  <c r="C351" i="5"/>
  <c r="B351" i="5"/>
  <c r="A337" i="5"/>
  <c r="E348" i="5" s="1"/>
  <c r="D349" i="5"/>
  <c r="A344" i="5"/>
  <c r="D348" i="5"/>
  <c r="F347" i="5"/>
  <c r="E346" i="5"/>
  <c r="G345" i="5"/>
  <c r="B345" i="5"/>
  <c r="E344" i="5"/>
  <c r="F343" i="5"/>
  <c r="C343" i="5"/>
  <c r="A338" i="5"/>
  <c r="E342" i="5"/>
  <c r="B342" i="5"/>
  <c r="C341" i="5"/>
  <c r="F340" i="5"/>
  <c r="B340" i="5"/>
  <c r="G339" i="5"/>
  <c r="D339" i="5"/>
  <c r="E338" i="5"/>
  <c r="B338" i="5"/>
  <c r="G337" i="5"/>
  <c r="F337" i="5"/>
  <c r="E337" i="5"/>
  <c r="D337" i="5"/>
  <c r="C337" i="5"/>
  <c r="B337" i="5"/>
  <c r="F335" i="5"/>
  <c r="E335" i="5"/>
  <c r="B335" i="5"/>
  <c r="G334" i="5"/>
  <c r="D334" i="5"/>
  <c r="C334" i="5"/>
  <c r="F333" i="5"/>
  <c r="E333" i="5"/>
  <c r="B333" i="5"/>
  <c r="G332" i="5"/>
  <c r="D332" i="5"/>
  <c r="C332" i="5"/>
  <c r="F331" i="5"/>
  <c r="E331" i="5"/>
  <c r="B331" i="5"/>
  <c r="G330" i="5"/>
  <c r="D330" i="5"/>
  <c r="C330" i="5"/>
  <c r="F329" i="5"/>
  <c r="E329" i="5"/>
  <c r="B329" i="5"/>
  <c r="G328" i="5"/>
  <c r="D328" i="5"/>
  <c r="C328" i="5"/>
  <c r="G327" i="5"/>
  <c r="F327" i="5"/>
  <c r="E327" i="5"/>
  <c r="D327" i="5"/>
  <c r="C327" i="5"/>
  <c r="B327" i="5"/>
  <c r="G325" i="5"/>
  <c r="D325" i="5"/>
  <c r="C325" i="5"/>
  <c r="F324" i="5"/>
  <c r="E324" i="5"/>
  <c r="B324" i="5"/>
  <c r="G323" i="5"/>
  <c r="D323" i="5"/>
  <c r="C323" i="5"/>
  <c r="F322" i="5"/>
  <c r="E322" i="5"/>
  <c r="B322" i="5"/>
  <c r="G321" i="5"/>
  <c r="D321" i="5"/>
  <c r="C321" i="5"/>
  <c r="F320" i="5"/>
  <c r="E320" i="5"/>
  <c r="B320" i="5"/>
  <c r="G319" i="5"/>
  <c r="D319" i="5"/>
  <c r="C319" i="5"/>
  <c r="F318" i="5"/>
  <c r="E318" i="5"/>
  <c r="B318" i="5"/>
  <c r="G317" i="5"/>
  <c r="F317" i="5"/>
  <c r="E317" i="5"/>
  <c r="D317" i="5"/>
  <c r="C317" i="5"/>
  <c r="B317" i="5"/>
  <c r="C314" i="5"/>
  <c r="B5" i="17"/>
  <c r="A5" i="17"/>
  <c r="D3" i="18"/>
  <c r="A8" i="18"/>
  <c r="P8" i="18"/>
  <c r="B6" i="17"/>
  <c r="A6" i="17"/>
  <c r="B7" i="17"/>
  <c r="A7" i="17"/>
  <c r="B8" i="17"/>
  <c r="A8" i="17"/>
  <c r="B9" i="17"/>
  <c r="A9" i="17"/>
  <c r="B10" i="17"/>
  <c r="A10" i="17"/>
  <c r="B11" i="17"/>
  <c r="A11" i="17"/>
  <c r="B12" i="17"/>
  <c r="A12" i="17"/>
  <c r="B13" i="17"/>
  <c r="A13" i="17"/>
  <c r="B14" i="17"/>
  <c r="A14" i="17"/>
  <c r="D4" i="18"/>
  <c r="B15" i="17"/>
  <c r="A15" i="17"/>
  <c r="B16" i="17"/>
  <c r="A16" i="17"/>
  <c r="B17" i="17"/>
  <c r="A17" i="17"/>
  <c r="B18" i="17"/>
  <c r="A18" i="17"/>
  <c r="B19" i="17"/>
  <c r="A19" i="17"/>
  <c r="B20" i="17"/>
  <c r="A20" i="17"/>
  <c r="B21" i="17"/>
  <c r="A21" i="17"/>
  <c r="B22" i="17"/>
  <c r="A22" i="17"/>
  <c r="B23" i="17"/>
  <c r="A23" i="17"/>
  <c r="B4" i="17"/>
  <c r="G4" i="17" s="1"/>
  <c r="A4" i="17"/>
  <c r="BQ3" i="6"/>
  <c r="BQ8" i="6"/>
  <c r="BQ13" i="6"/>
  <c r="BQ18" i="6"/>
  <c r="BQ203" i="6"/>
  <c r="BQ208" i="6"/>
  <c r="BQ103" i="6"/>
  <c r="BQ108" i="6"/>
  <c r="BQ43" i="6"/>
  <c r="BQ48" i="6"/>
  <c r="BQ53" i="6"/>
  <c r="BQ58" i="6"/>
  <c r="BQ83" i="6"/>
  <c r="BQ88" i="6"/>
  <c r="BQ93" i="6"/>
  <c r="BQ98" i="6"/>
  <c r="BQ123" i="6"/>
  <c r="BQ128" i="6"/>
  <c r="BQ133" i="6"/>
  <c r="BQ138" i="6"/>
  <c r="BQ163" i="6"/>
  <c r="BQ168" i="6"/>
  <c r="BQ173" i="6"/>
  <c r="BQ178" i="6"/>
  <c r="BQ213" i="6"/>
  <c r="BQ218" i="6"/>
  <c r="BQ23" i="6"/>
  <c r="BQ28" i="6"/>
  <c r="BQ63" i="6"/>
  <c r="BQ68" i="6"/>
  <c r="BQ2" i="6"/>
  <c r="BQ4" i="6"/>
  <c r="BQ5" i="6"/>
  <c r="BQ6" i="6"/>
  <c r="BQ7" i="6"/>
  <c r="BQ9" i="6"/>
  <c r="BQ10" i="6"/>
  <c r="BQ11" i="6"/>
  <c r="BQ12" i="6"/>
  <c r="BQ14" i="6"/>
  <c r="BQ15" i="6"/>
  <c r="BQ16" i="6"/>
  <c r="BQ17" i="6"/>
  <c r="BQ19" i="6"/>
  <c r="BQ20" i="6"/>
  <c r="BQ21" i="6"/>
  <c r="BQ22" i="6"/>
  <c r="BQ24" i="6"/>
  <c r="BQ25" i="6"/>
  <c r="BQ26" i="6"/>
  <c r="BQ27" i="6"/>
  <c r="BQ29" i="6"/>
  <c r="BQ30" i="6"/>
  <c r="BQ31" i="6"/>
  <c r="BQ32" i="6"/>
  <c r="BQ33" i="6"/>
  <c r="BQ34" i="6"/>
  <c r="BQ35" i="6"/>
  <c r="BQ36" i="6"/>
  <c r="BQ37" i="6"/>
  <c r="BQ38" i="6"/>
  <c r="BQ39" i="6"/>
  <c r="BQ40" i="6"/>
  <c r="BQ41" i="6"/>
  <c r="BQ42" i="6"/>
  <c r="BQ44" i="6"/>
  <c r="BQ45" i="6"/>
  <c r="BQ46" i="6"/>
  <c r="BQ47" i="6"/>
  <c r="BQ49" i="6"/>
  <c r="BQ50" i="6"/>
  <c r="BQ51" i="6"/>
  <c r="BQ52" i="6"/>
  <c r="BQ54" i="6"/>
  <c r="BQ55" i="6"/>
  <c r="BQ56" i="6"/>
  <c r="BQ57" i="6"/>
  <c r="BQ59" i="6"/>
  <c r="BQ60" i="6"/>
  <c r="BQ61" i="6"/>
  <c r="BQ62" i="6"/>
  <c r="BQ64" i="6"/>
  <c r="BQ65" i="6"/>
  <c r="BQ66" i="6"/>
  <c r="BQ67" i="6"/>
  <c r="BQ69" i="6"/>
  <c r="BQ70" i="6"/>
  <c r="BQ71" i="6"/>
  <c r="BQ72" i="6"/>
  <c r="BQ73" i="6"/>
  <c r="BQ74" i="6"/>
  <c r="BQ75" i="6"/>
  <c r="BQ76" i="6"/>
  <c r="BQ77" i="6"/>
  <c r="BQ78" i="6"/>
  <c r="BQ79" i="6"/>
  <c r="BQ80" i="6"/>
  <c r="BQ81" i="6"/>
  <c r="BQ82" i="6"/>
  <c r="BQ84" i="6"/>
  <c r="BQ85" i="6"/>
  <c r="BQ86" i="6"/>
  <c r="BQ87" i="6"/>
  <c r="BQ89" i="6"/>
  <c r="BQ90" i="6"/>
  <c r="BQ91" i="6"/>
  <c r="BQ92" i="6"/>
  <c r="BQ94" i="6"/>
  <c r="BQ95" i="6"/>
  <c r="BQ96" i="6"/>
  <c r="BQ97" i="6"/>
  <c r="BQ99" i="6"/>
  <c r="BQ100" i="6"/>
  <c r="BQ101" i="6"/>
  <c r="BQ102" i="6"/>
  <c r="BQ104" i="6"/>
  <c r="BQ105" i="6"/>
  <c r="BQ106" i="6"/>
  <c r="BQ107" i="6"/>
  <c r="BQ109" i="6"/>
  <c r="BQ110" i="6"/>
  <c r="BQ111" i="6"/>
  <c r="BQ112" i="6"/>
  <c r="BQ113" i="6"/>
  <c r="BQ114" i="6"/>
  <c r="BQ115" i="6"/>
  <c r="BQ116" i="6"/>
  <c r="BQ117" i="6"/>
  <c r="BQ118" i="6"/>
  <c r="BQ119" i="6"/>
  <c r="BQ120" i="6"/>
  <c r="C7" i="16" s="1"/>
  <c r="BQ121" i="6"/>
  <c r="BQ122" i="6"/>
  <c r="BQ124" i="6"/>
  <c r="BQ125" i="6"/>
  <c r="BQ126" i="6"/>
  <c r="BQ127" i="6"/>
  <c r="BQ129" i="6"/>
  <c r="BQ130" i="6"/>
  <c r="BQ131" i="6"/>
  <c r="BQ132" i="6"/>
  <c r="BQ134" i="6"/>
  <c r="BQ135" i="6"/>
  <c r="BQ136" i="6"/>
  <c r="BQ137" i="6"/>
  <c r="BQ139" i="6"/>
  <c r="BQ140" i="6"/>
  <c r="BQ141" i="6"/>
  <c r="BQ142" i="6"/>
  <c r="BQ143" i="6"/>
  <c r="BQ144" i="6"/>
  <c r="BQ145" i="6"/>
  <c r="BQ146" i="6"/>
  <c r="BQ147" i="6"/>
  <c r="BQ148" i="6"/>
  <c r="BQ149" i="6"/>
  <c r="BQ150" i="6"/>
  <c r="BQ151" i="6"/>
  <c r="BQ152" i="6"/>
  <c r="BQ153" i="6"/>
  <c r="BQ154" i="6"/>
  <c r="BQ155" i="6"/>
  <c r="BQ156" i="6"/>
  <c r="BQ157" i="6"/>
  <c r="BQ158" i="6"/>
  <c r="BQ159" i="6"/>
  <c r="BQ160" i="6"/>
  <c r="BQ161" i="6"/>
  <c r="BQ162" i="6"/>
  <c r="BQ164" i="6"/>
  <c r="BQ165" i="6"/>
  <c r="BQ166" i="6"/>
  <c r="BQ167" i="6"/>
  <c r="BQ169" i="6"/>
  <c r="BQ170" i="6"/>
  <c r="BQ171" i="6"/>
  <c r="BQ172" i="6"/>
  <c r="BQ174" i="6"/>
  <c r="BQ175" i="6"/>
  <c r="BQ176" i="6"/>
  <c r="BQ177" i="6"/>
  <c r="BQ179" i="6"/>
  <c r="BQ180" i="6"/>
  <c r="BQ181" i="6"/>
  <c r="BQ182" i="6"/>
  <c r="BQ183" i="6"/>
  <c r="BQ184" i="6"/>
  <c r="BQ185" i="6"/>
  <c r="BQ186" i="6"/>
  <c r="BQ187" i="6"/>
  <c r="BQ188" i="6"/>
  <c r="BQ189" i="6"/>
  <c r="BQ190" i="6"/>
  <c r="BQ191" i="6"/>
  <c r="BQ192" i="6"/>
  <c r="BQ193" i="6"/>
  <c r="BQ194" i="6"/>
  <c r="BQ195" i="6"/>
  <c r="BQ196" i="6"/>
  <c r="BQ197" i="6"/>
  <c r="BQ198" i="6"/>
  <c r="BQ199" i="6"/>
  <c r="BQ200" i="6"/>
  <c r="BQ201" i="6"/>
  <c r="BQ202" i="6"/>
  <c r="BQ204" i="6"/>
  <c r="BQ205" i="6"/>
  <c r="BQ206" i="6"/>
  <c r="BQ207" i="6"/>
  <c r="BQ209" i="6"/>
  <c r="BQ210" i="6"/>
  <c r="BQ211" i="6"/>
  <c r="BQ212" i="6"/>
  <c r="BQ214" i="6"/>
  <c r="BQ215" i="6"/>
  <c r="BQ216" i="6"/>
  <c r="BQ217" i="6"/>
  <c r="BQ219" i="6"/>
  <c r="BQ220" i="6"/>
  <c r="BQ221" i="6"/>
  <c r="BQ222" i="6"/>
  <c r="BQ223" i="6"/>
  <c r="BQ224" i="6"/>
  <c r="BQ225" i="6"/>
  <c r="BQ226" i="6"/>
  <c r="BQ227" i="6"/>
  <c r="BQ228" i="6"/>
  <c r="BQ229" i="6"/>
  <c r="BQ230" i="6"/>
  <c r="BQ231" i="6"/>
  <c r="BQ232" i="6"/>
  <c r="BQ233" i="6"/>
  <c r="BQ234" i="6"/>
  <c r="BQ235" i="6"/>
  <c r="BQ236" i="6"/>
  <c r="BQ237" i="6"/>
  <c r="BQ238" i="6"/>
  <c r="BQ239" i="6"/>
  <c r="BQ240" i="6"/>
  <c r="BQ241" i="6"/>
  <c r="BQ242" i="6"/>
  <c r="BQ243" i="6"/>
  <c r="BQ244" i="6"/>
  <c r="BQ245" i="6"/>
  <c r="BQ246" i="6"/>
  <c r="BQ247" i="6"/>
  <c r="BQ248" i="6"/>
  <c r="BQ249" i="6"/>
  <c r="BQ250" i="6"/>
  <c r="BQ251" i="6"/>
  <c r="BQ252" i="6"/>
  <c r="BQ253" i="6"/>
  <c r="BQ254" i="6"/>
  <c r="BQ255" i="6"/>
  <c r="BQ256" i="6"/>
  <c r="BQ257" i="6"/>
  <c r="BQ258" i="6"/>
  <c r="BQ259" i="6"/>
  <c r="BQ260" i="6"/>
  <c r="BQ261" i="6"/>
  <c r="BQ262" i="6"/>
  <c r="BQ263" i="6"/>
  <c r="BQ264" i="6"/>
  <c r="BQ265" i="6"/>
  <c r="BQ266" i="6"/>
  <c r="BQ267" i="6"/>
  <c r="BQ268" i="6"/>
  <c r="BQ269" i="6"/>
  <c r="BQ270" i="6"/>
  <c r="BQ271" i="6"/>
  <c r="BQ272" i="6"/>
  <c r="BQ273" i="6"/>
  <c r="BQ274" i="6"/>
  <c r="BQ275" i="6"/>
  <c r="BQ276" i="6"/>
  <c r="BQ277" i="6"/>
  <c r="BQ278" i="6"/>
  <c r="BQ279" i="6"/>
  <c r="BQ280" i="6"/>
  <c r="BQ281" i="6"/>
  <c r="BQ282" i="6"/>
  <c r="BQ283" i="6"/>
  <c r="BQ284" i="6"/>
  <c r="BQ285" i="6"/>
  <c r="BQ286" i="6"/>
  <c r="BQ287" i="6"/>
  <c r="BQ288" i="6"/>
  <c r="BQ289" i="6"/>
  <c r="BQ290" i="6"/>
  <c r="BQ291" i="6"/>
  <c r="BQ292" i="6"/>
  <c r="BQ293" i="6"/>
  <c r="BQ294" i="6"/>
  <c r="BQ295" i="6"/>
  <c r="BQ296" i="6"/>
  <c r="BQ297" i="6"/>
  <c r="BQ298" i="6"/>
  <c r="BQ299" i="6"/>
  <c r="BQ300" i="6"/>
  <c r="BQ301" i="6"/>
  <c r="BQ302" i="6"/>
  <c r="BQ303" i="6"/>
  <c r="BQ304" i="6"/>
  <c r="BQ305" i="6"/>
  <c r="BQ306" i="6"/>
  <c r="BQ307" i="6"/>
  <c r="BQ308" i="6"/>
  <c r="BQ309" i="6"/>
  <c r="BQ310" i="6"/>
  <c r="BQ311" i="6"/>
  <c r="BQ312" i="6"/>
  <c r="BQ313" i="6"/>
  <c r="BQ314" i="6"/>
  <c r="BQ315" i="6"/>
  <c r="BQ316" i="6"/>
  <c r="BQ317" i="6"/>
  <c r="BQ318" i="6"/>
  <c r="BQ319" i="6"/>
  <c r="BQ320" i="6"/>
  <c r="BQ321" i="6"/>
  <c r="BQ322" i="6"/>
  <c r="BQ323" i="6"/>
  <c r="BQ324" i="6"/>
  <c r="BQ325" i="6"/>
  <c r="BQ326" i="6"/>
  <c r="BQ327" i="6"/>
  <c r="BQ328" i="6"/>
  <c r="BQ329" i="6"/>
  <c r="BQ330" i="6"/>
  <c r="BQ331" i="6"/>
  <c r="BQ332" i="6"/>
  <c r="BQ333" i="6"/>
  <c r="BQ334" i="6"/>
  <c r="BQ335" i="6"/>
  <c r="BQ336" i="6"/>
  <c r="BQ337" i="6"/>
  <c r="BQ338" i="6"/>
  <c r="BQ339" i="6"/>
  <c r="BQ340" i="6"/>
  <c r="BQ341" i="6"/>
  <c r="BQ342" i="6"/>
  <c r="BQ343" i="6"/>
  <c r="BQ344" i="6"/>
  <c r="BQ345" i="6"/>
  <c r="BQ346" i="6"/>
  <c r="BQ347" i="6"/>
  <c r="BQ348" i="6"/>
  <c r="BQ349" i="6"/>
  <c r="BQ350" i="6"/>
  <c r="BQ351" i="6"/>
  <c r="BQ352" i="6"/>
  <c r="BQ353" i="6"/>
  <c r="BQ354" i="6"/>
  <c r="BQ355" i="6"/>
  <c r="BQ356" i="6"/>
  <c r="BQ357" i="6"/>
  <c r="BQ358" i="6"/>
  <c r="BQ359" i="6"/>
  <c r="BQ360" i="6"/>
  <c r="BQ361" i="6"/>
  <c r="BQ362" i="6"/>
  <c r="BQ363" i="6"/>
  <c r="BQ364" i="6"/>
  <c r="BQ365" i="6"/>
  <c r="BQ366" i="6"/>
  <c r="BQ367" i="6"/>
  <c r="BQ368" i="6"/>
  <c r="BQ369" i="6"/>
  <c r="BQ370" i="6"/>
  <c r="BQ371" i="6"/>
  <c r="BQ372" i="6"/>
  <c r="BQ373" i="6"/>
  <c r="BQ374" i="6"/>
  <c r="BQ375" i="6"/>
  <c r="BQ376" i="6"/>
  <c r="BQ377" i="6"/>
  <c r="BQ378" i="6"/>
  <c r="BQ379" i="6"/>
  <c r="BQ380" i="6"/>
  <c r="BQ381" i="6"/>
  <c r="BQ382" i="6"/>
  <c r="BQ383" i="6"/>
  <c r="BQ384" i="6"/>
  <c r="BQ385" i="6"/>
  <c r="BQ386" i="6"/>
  <c r="BQ387" i="6"/>
  <c r="BQ388" i="6"/>
  <c r="BQ389" i="6"/>
  <c r="BQ390" i="6"/>
  <c r="BQ391" i="6"/>
  <c r="BQ392" i="6"/>
  <c r="BQ393" i="6"/>
  <c r="BQ394" i="6"/>
  <c r="BQ395" i="6"/>
  <c r="BQ396" i="6"/>
  <c r="BQ397" i="6"/>
  <c r="BQ398" i="6"/>
  <c r="BQ399" i="6"/>
  <c r="BQ400" i="6"/>
  <c r="BQ401" i="6"/>
  <c r="B5" i="16"/>
  <c r="A5" i="16"/>
  <c r="B6" i="16"/>
  <c r="C6" i="16"/>
  <c r="A6" i="16"/>
  <c r="B7" i="16"/>
  <c r="A7" i="16"/>
  <c r="B8" i="16"/>
  <c r="C8" i="16"/>
  <c r="H8" i="16"/>
  <c r="B9" i="16"/>
  <c r="A9" i="16"/>
  <c r="B10" i="16"/>
  <c r="A10" i="16"/>
  <c r="B11" i="16"/>
  <c r="A11" i="16"/>
  <c r="B12" i="16"/>
  <c r="A12" i="16"/>
  <c r="B13" i="16"/>
  <c r="C13" i="16"/>
  <c r="H13" i="16"/>
  <c r="B4" i="16"/>
  <c r="A4" i="16"/>
  <c r="H3" i="18"/>
  <c r="D5" i="18"/>
  <c r="P7" i="18"/>
  <c r="BM2" i="6"/>
  <c r="BM3" i="6"/>
  <c r="BM4" i="6"/>
  <c r="BM5" i="6"/>
  <c r="BM6" i="6"/>
  <c r="BM7" i="6"/>
  <c r="BM8" i="6"/>
  <c r="BM9" i="6"/>
  <c r="BM10" i="6"/>
  <c r="BM11" i="6"/>
  <c r="BM12" i="6"/>
  <c r="BM13" i="6"/>
  <c r="BM14" i="6"/>
  <c r="BM15" i="6"/>
  <c r="BM16" i="6"/>
  <c r="BM17" i="6"/>
  <c r="BM18" i="6"/>
  <c r="BM19" i="6"/>
  <c r="BM20" i="6"/>
  <c r="BM21" i="6"/>
  <c r="BM202" i="6"/>
  <c r="BM203" i="6"/>
  <c r="BM204" i="6"/>
  <c r="BM205" i="6"/>
  <c r="BM22" i="6"/>
  <c r="BM23" i="6"/>
  <c r="BM24" i="6"/>
  <c r="BM25" i="6"/>
  <c r="BM26" i="6"/>
  <c r="BM27" i="6"/>
  <c r="BM28" i="6"/>
  <c r="BM29" i="6"/>
  <c r="BM30" i="6"/>
  <c r="BM31" i="6"/>
  <c r="BM32" i="6"/>
  <c r="BM33" i="6"/>
  <c r="BM34" i="6"/>
  <c r="BM35" i="6"/>
  <c r="BM36" i="6"/>
  <c r="BM37" i="6"/>
  <c r="BM38" i="6"/>
  <c r="BM39" i="6"/>
  <c r="BM40" i="6"/>
  <c r="BM41" i="6"/>
  <c r="BM42" i="6"/>
  <c r="BM43" i="6"/>
  <c r="BM44" i="6"/>
  <c r="BM45" i="6"/>
  <c r="BM46" i="6"/>
  <c r="BM47" i="6"/>
  <c r="BM48" i="6"/>
  <c r="BM49" i="6"/>
  <c r="BM50" i="6"/>
  <c r="BM51" i="6"/>
  <c r="BM52" i="6"/>
  <c r="BM53" i="6"/>
  <c r="BM54" i="6"/>
  <c r="BM55" i="6"/>
  <c r="BM56" i="6"/>
  <c r="BM57" i="6"/>
  <c r="BM58" i="6"/>
  <c r="BM59" i="6"/>
  <c r="BM60" i="6"/>
  <c r="BM61" i="6"/>
  <c r="BM62" i="6"/>
  <c r="BM63" i="6"/>
  <c r="BM64" i="6"/>
  <c r="BM65" i="6"/>
  <c r="BM66" i="6"/>
  <c r="BM67" i="6"/>
  <c r="BM68" i="6"/>
  <c r="BM69" i="6"/>
  <c r="BM70" i="6"/>
  <c r="BM71" i="6"/>
  <c r="BM72" i="6"/>
  <c r="BM73" i="6"/>
  <c r="BM74" i="6"/>
  <c r="BM75" i="6"/>
  <c r="BM76" i="6"/>
  <c r="BM77" i="6"/>
  <c r="BM78" i="6"/>
  <c r="BM79" i="6"/>
  <c r="BM80" i="6"/>
  <c r="BM81" i="6"/>
  <c r="BM82" i="6"/>
  <c r="BM83" i="6"/>
  <c r="BM84" i="6"/>
  <c r="BM85" i="6"/>
  <c r="BM86" i="6"/>
  <c r="BM87" i="6"/>
  <c r="BM88" i="6"/>
  <c r="BM89" i="6"/>
  <c r="BM90" i="6"/>
  <c r="BM91" i="6"/>
  <c r="BM92" i="6"/>
  <c r="BM93" i="6"/>
  <c r="BM94" i="6"/>
  <c r="BM95" i="6"/>
  <c r="BM96" i="6"/>
  <c r="BM97" i="6"/>
  <c r="BM98" i="6"/>
  <c r="BM99" i="6"/>
  <c r="BM100" i="6"/>
  <c r="BM101" i="6"/>
  <c r="BM102" i="6"/>
  <c r="BM103" i="6"/>
  <c r="BM104" i="6"/>
  <c r="BM105" i="6"/>
  <c r="BM106" i="6"/>
  <c r="BM107" i="6"/>
  <c r="BM108" i="6"/>
  <c r="BM109" i="6"/>
  <c r="BM110" i="6"/>
  <c r="BM111" i="6"/>
  <c r="BM112" i="6"/>
  <c r="BM113" i="6"/>
  <c r="BM114" i="6"/>
  <c r="BM115" i="6"/>
  <c r="BM116" i="6"/>
  <c r="BM117" i="6"/>
  <c r="BM118" i="6"/>
  <c r="BM119" i="6"/>
  <c r="BM120" i="6"/>
  <c r="BM121" i="6"/>
  <c r="BM122" i="6"/>
  <c r="BM123" i="6"/>
  <c r="BM124" i="6"/>
  <c r="BM125" i="6"/>
  <c r="BM126" i="6"/>
  <c r="BM127" i="6"/>
  <c r="BM128" i="6"/>
  <c r="BM129" i="6"/>
  <c r="BM130" i="6"/>
  <c r="BM131" i="6"/>
  <c r="BM132" i="6"/>
  <c r="BM133" i="6"/>
  <c r="BM134" i="6"/>
  <c r="BM135" i="6"/>
  <c r="BM136" i="6"/>
  <c r="BM137" i="6"/>
  <c r="BM138" i="6"/>
  <c r="BM139" i="6"/>
  <c r="BM140" i="6"/>
  <c r="BM141" i="6"/>
  <c r="BM142" i="6"/>
  <c r="BM143" i="6"/>
  <c r="BM144" i="6"/>
  <c r="BM145" i="6"/>
  <c r="BM146" i="6"/>
  <c r="BM147" i="6"/>
  <c r="BM148" i="6"/>
  <c r="BM149" i="6"/>
  <c r="BM150" i="6"/>
  <c r="BM151" i="6"/>
  <c r="BM152" i="6"/>
  <c r="BM153" i="6"/>
  <c r="BM154" i="6"/>
  <c r="BM155" i="6"/>
  <c r="BM156" i="6"/>
  <c r="BM157" i="6"/>
  <c r="BM158" i="6"/>
  <c r="BM159" i="6"/>
  <c r="BM160" i="6"/>
  <c r="BM161" i="6"/>
  <c r="BM162" i="6"/>
  <c r="BM163" i="6"/>
  <c r="BM164" i="6"/>
  <c r="BM165" i="6"/>
  <c r="BM166" i="6"/>
  <c r="BM167" i="6"/>
  <c r="BM168" i="6"/>
  <c r="BM169" i="6"/>
  <c r="BM170" i="6"/>
  <c r="BM171" i="6"/>
  <c r="BM172" i="6"/>
  <c r="BM173" i="6"/>
  <c r="BM174" i="6"/>
  <c r="BM175" i="6"/>
  <c r="BM176" i="6"/>
  <c r="BM177" i="6"/>
  <c r="BM178" i="6"/>
  <c r="BM179" i="6"/>
  <c r="BM180" i="6"/>
  <c r="BM181" i="6"/>
  <c r="BM182" i="6"/>
  <c r="BM183" i="6"/>
  <c r="BM184" i="6"/>
  <c r="BM185" i="6"/>
  <c r="BM186" i="6"/>
  <c r="BM187" i="6"/>
  <c r="BM188" i="6"/>
  <c r="BM189" i="6"/>
  <c r="BM190" i="6"/>
  <c r="BM191" i="6"/>
  <c r="BM192" i="6"/>
  <c r="BM193" i="6"/>
  <c r="BM194" i="6"/>
  <c r="BM195" i="6"/>
  <c r="BM196" i="6"/>
  <c r="BM197" i="6"/>
  <c r="BM198" i="6"/>
  <c r="BM199" i="6"/>
  <c r="BM200" i="6"/>
  <c r="BM201" i="6"/>
  <c r="BM206" i="6"/>
  <c r="BM207" i="6"/>
  <c r="BM208" i="6"/>
  <c r="BM209" i="6"/>
  <c r="BM210" i="6"/>
  <c r="BM211" i="6"/>
  <c r="BM212" i="6"/>
  <c r="BM213" i="6"/>
  <c r="BM214" i="6"/>
  <c r="BM215" i="6"/>
  <c r="BM216" i="6"/>
  <c r="BM217" i="6"/>
  <c r="BM218" i="6"/>
  <c r="BM219" i="6"/>
  <c r="BM220" i="6"/>
  <c r="BM221" i="6"/>
  <c r="BM222" i="6"/>
  <c r="BM223" i="6"/>
  <c r="BM224" i="6"/>
  <c r="BM225" i="6"/>
  <c r="BM226" i="6"/>
  <c r="BM227" i="6"/>
  <c r="BM228" i="6"/>
  <c r="BM229" i="6"/>
  <c r="BM230" i="6"/>
  <c r="BM231" i="6"/>
  <c r="BM232" i="6"/>
  <c r="BM233" i="6"/>
  <c r="BM234" i="6"/>
  <c r="BM235" i="6"/>
  <c r="BM236" i="6"/>
  <c r="BM237" i="6"/>
  <c r="BM238" i="6"/>
  <c r="BM239" i="6"/>
  <c r="BM240" i="6"/>
  <c r="BM241" i="6"/>
  <c r="BM242" i="6"/>
  <c r="BM243" i="6"/>
  <c r="BM244" i="6"/>
  <c r="BM245" i="6"/>
  <c r="BM246" i="6"/>
  <c r="BM247" i="6"/>
  <c r="BM248" i="6"/>
  <c r="BM249" i="6"/>
  <c r="BM250" i="6"/>
  <c r="BM251" i="6"/>
  <c r="BM252" i="6"/>
  <c r="BM253" i="6"/>
  <c r="BM254" i="6"/>
  <c r="BM255" i="6"/>
  <c r="BM256" i="6"/>
  <c r="BM257" i="6"/>
  <c r="BM258" i="6"/>
  <c r="BM259" i="6"/>
  <c r="BM260" i="6"/>
  <c r="BM261" i="6"/>
  <c r="BM262" i="6"/>
  <c r="BM263" i="6"/>
  <c r="BM264" i="6"/>
  <c r="BM265" i="6"/>
  <c r="BM266" i="6"/>
  <c r="BM267" i="6"/>
  <c r="BM268" i="6"/>
  <c r="BM269" i="6"/>
  <c r="BM270" i="6"/>
  <c r="BM271" i="6"/>
  <c r="BM272" i="6"/>
  <c r="BM273" i="6"/>
  <c r="BM274" i="6"/>
  <c r="BM275" i="6"/>
  <c r="BM276" i="6"/>
  <c r="BM277" i="6"/>
  <c r="BM278" i="6"/>
  <c r="BM279" i="6"/>
  <c r="BM280" i="6"/>
  <c r="BM281" i="6"/>
  <c r="BM282" i="6"/>
  <c r="BM283" i="6"/>
  <c r="BM284" i="6"/>
  <c r="BM285" i="6"/>
  <c r="BM286" i="6"/>
  <c r="BM287" i="6"/>
  <c r="BM288" i="6"/>
  <c r="BM289" i="6"/>
  <c r="BM290" i="6"/>
  <c r="BM291" i="6"/>
  <c r="BM292" i="6"/>
  <c r="BM293" i="6"/>
  <c r="BM294" i="6"/>
  <c r="BM295" i="6"/>
  <c r="BM296" i="6"/>
  <c r="BM297" i="6"/>
  <c r="BM298" i="6"/>
  <c r="BM299" i="6"/>
  <c r="BM300" i="6"/>
  <c r="BM301" i="6"/>
  <c r="BM302" i="6"/>
  <c r="BM303" i="6"/>
  <c r="BM304" i="6"/>
  <c r="BM305" i="6"/>
  <c r="BM306" i="6"/>
  <c r="BM307" i="6"/>
  <c r="BM308" i="6"/>
  <c r="BM309" i="6"/>
  <c r="BM310" i="6"/>
  <c r="BM311" i="6"/>
  <c r="BM312" i="6"/>
  <c r="BM313" i="6"/>
  <c r="BM314" i="6"/>
  <c r="BM315" i="6"/>
  <c r="BM316" i="6"/>
  <c r="BM317" i="6"/>
  <c r="BM318" i="6"/>
  <c r="BM319" i="6"/>
  <c r="BM320" i="6"/>
  <c r="BM321" i="6"/>
  <c r="BM322" i="6"/>
  <c r="BM323" i="6"/>
  <c r="BM324" i="6"/>
  <c r="BM325" i="6"/>
  <c r="BM326" i="6"/>
  <c r="BM327" i="6"/>
  <c r="BM328" i="6"/>
  <c r="BM329" i="6"/>
  <c r="BM330" i="6"/>
  <c r="BM331" i="6"/>
  <c r="BM332" i="6"/>
  <c r="BM333" i="6"/>
  <c r="BM334" i="6"/>
  <c r="BM335" i="6"/>
  <c r="BM336" i="6"/>
  <c r="BM337" i="6"/>
  <c r="BM338" i="6"/>
  <c r="BM339" i="6"/>
  <c r="BM340" i="6"/>
  <c r="BM341" i="6"/>
  <c r="BM342" i="6"/>
  <c r="BM343" i="6"/>
  <c r="BM344" i="6"/>
  <c r="BM345" i="6"/>
  <c r="BM346" i="6"/>
  <c r="BM347" i="6"/>
  <c r="BM348" i="6"/>
  <c r="BM349" i="6"/>
  <c r="BM350" i="6"/>
  <c r="BM351" i="6"/>
  <c r="BM352" i="6"/>
  <c r="BM353" i="6"/>
  <c r="BM354" i="6"/>
  <c r="BM355" i="6"/>
  <c r="BM356" i="6"/>
  <c r="BM357" i="6"/>
  <c r="BM358" i="6"/>
  <c r="BM359" i="6"/>
  <c r="BM360" i="6"/>
  <c r="BM361" i="6"/>
  <c r="BM362" i="6"/>
  <c r="BM363" i="6"/>
  <c r="BM364" i="6"/>
  <c r="BM365" i="6"/>
  <c r="BM366" i="6"/>
  <c r="BM367" i="6"/>
  <c r="BM368" i="6"/>
  <c r="BM369" i="6"/>
  <c r="BM370" i="6"/>
  <c r="BM371" i="6"/>
  <c r="BM372" i="6"/>
  <c r="BM373" i="6"/>
  <c r="BM374" i="6"/>
  <c r="BM375" i="6"/>
  <c r="BM376" i="6"/>
  <c r="BM377" i="6"/>
  <c r="BM378" i="6"/>
  <c r="BM379" i="6"/>
  <c r="BM380" i="6"/>
  <c r="BM381" i="6"/>
  <c r="BM382" i="6"/>
  <c r="BM383" i="6"/>
  <c r="BM384" i="6"/>
  <c r="BM385" i="6"/>
  <c r="BM386" i="6"/>
  <c r="BM387" i="6"/>
  <c r="BM388" i="6"/>
  <c r="BM389" i="6"/>
  <c r="BM390" i="6"/>
  <c r="BM391" i="6"/>
  <c r="BM392" i="6"/>
  <c r="BM393" i="6"/>
  <c r="BM394" i="6"/>
  <c r="BM395" i="6"/>
  <c r="BM396" i="6"/>
  <c r="BM397" i="6"/>
  <c r="BM398" i="6"/>
  <c r="BM399" i="6"/>
  <c r="BM400" i="6"/>
  <c r="BM401" i="6"/>
  <c r="F8" i="18"/>
  <c r="L3" i="10"/>
  <c r="I5" i="1"/>
  <c r="I6" i="1"/>
  <c r="I7" i="1"/>
  <c r="I8" i="1"/>
  <c r="I9" i="1"/>
  <c r="I4" i="1"/>
  <c r="L4" i="10"/>
  <c r="I13" i="9"/>
  <c r="J13" i="9"/>
  <c r="K13" i="9"/>
  <c r="L13" i="9"/>
  <c r="M13" i="9"/>
  <c r="N13" i="9"/>
  <c r="A3" i="9"/>
  <c r="A4" i="9"/>
  <c r="A5" i="9"/>
  <c r="A6" i="9"/>
  <c r="A7" i="9" s="1"/>
  <c r="A8" i="9" s="1"/>
  <c r="A9" i="9" s="1"/>
  <c r="A10" i="9" s="1"/>
  <c r="A11" i="9" s="1"/>
  <c r="A12" i="9" s="1"/>
  <c r="A13" i="9" s="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A112" i="9" s="1"/>
  <c r="A113" i="9" s="1"/>
  <c r="A114" i="9" s="1"/>
  <c r="A115" i="9" s="1"/>
  <c r="A116" i="9" s="1"/>
  <c r="A117" i="9" s="1"/>
  <c r="A118" i="9" s="1"/>
  <c r="A119" i="9" s="1"/>
  <c r="A120" i="9" s="1"/>
  <c r="A121" i="9" s="1"/>
  <c r="A122" i="9" s="1"/>
  <c r="A123" i="9" s="1"/>
  <c r="A124" i="9" s="1"/>
  <c r="A125" i="9" s="1"/>
  <c r="A126" i="9" s="1"/>
  <c r="A127" i="9" s="1"/>
  <c r="A128" i="9" s="1"/>
  <c r="A129" i="9" s="1"/>
  <c r="A130" i="9" s="1"/>
  <c r="A131" i="9" s="1"/>
  <c r="A132" i="9" s="1"/>
  <c r="A133" i="9" s="1"/>
  <c r="A134" i="9" s="1"/>
  <c r="A135" i="9" s="1"/>
  <c r="A136" i="9" s="1"/>
  <c r="A137" i="9" s="1"/>
  <c r="A138" i="9" s="1"/>
  <c r="A139" i="9" s="1"/>
  <c r="A140" i="9" s="1"/>
  <c r="A141" i="9" s="1"/>
  <c r="A142" i="9" s="1"/>
  <c r="A143" i="9" s="1"/>
  <c r="A144" i="9" s="1"/>
  <c r="A145" i="9" s="1"/>
  <c r="A146" i="9" s="1"/>
  <c r="A147" i="9" s="1"/>
  <c r="A148" i="9" s="1"/>
  <c r="A149" i="9" s="1"/>
  <c r="A150" i="9" s="1"/>
  <c r="A151" i="9" s="1"/>
  <c r="A152" i="9" s="1"/>
  <c r="A153" i="9" s="1"/>
  <c r="L5" i="10"/>
  <c r="G13" i="16"/>
  <c r="F13" i="16"/>
  <c r="D13" i="16"/>
  <c r="BL25" i="6"/>
  <c r="BL30" i="6"/>
  <c r="BL35" i="6"/>
  <c r="BL40" i="6"/>
  <c r="BL15" i="6"/>
  <c r="BL20" i="6"/>
  <c r="BL215" i="6"/>
  <c r="BL220" i="6"/>
  <c r="BL205" i="6"/>
  <c r="BL210" i="6"/>
  <c r="BL305" i="6"/>
  <c r="BL310" i="6"/>
  <c r="BP25" i="6"/>
  <c r="BP30" i="6"/>
  <c r="BP35" i="6"/>
  <c r="BP40" i="6"/>
  <c r="BP15" i="6"/>
  <c r="BP20" i="6"/>
  <c r="BP215" i="6"/>
  <c r="BP220" i="6"/>
  <c r="BP205" i="6"/>
  <c r="BP210" i="6"/>
  <c r="BP305" i="6"/>
  <c r="BP310" i="6"/>
  <c r="BR25" i="6"/>
  <c r="BR30" i="6"/>
  <c r="BR35" i="6"/>
  <c r="BR40" i="6"/>
  <c r="BR15" i="6"/>
  <c r="BR20" i="6"/>
  <c r="BR215" i="6"/>
  <c r="BR220" i="6"/>
  <c r="BR205" i="6"/>
  <c r="BR210" i="6"/>
  <c r="BR305" i="6"/>
  <c r="BR310" i="6"/>
  <c r="BL24" i="6"/>
  <c r="BL29" i="6"/>
  <c r="BL34" i="6"/>
  <c r="BL39" i="6"/>
  <c r="BL14" i="6"/>
  <c r="BL19" i="6"/>
  <c r="BL214" i="6"/>
  <c r="BL219" i="6"/>
  <c r="BL204" i="6"/>
  <c r="BL209" i="6"/>
  <c r="BL304" i="6"/>
  <c r="BL309" i="6"/>
  <c r="BP24" i="6"/>
  <c r="BP29" i="6"/>
  <c r="BP34" i="6"/>
  <c r="BP39" i="6"/>
  <c r="BP14" i="6"/>
  <c r="BP19" i="6"/>
  <c r="BP214" i="6"/>
  <c r="BP219" i="6"/>
  <c r="BP204" i="6"/>
  <c r="BP209" i="6"/>
  <c r="BP304" i="6"/>
  <c r="BP309" i="6"/>
  <c r="BR24" i="6"/>
  <c r="BR29" i="6"/>
  <c r="BR34" i="6"/>
  <c r="BR39" i="6"/>
  <c r="BR14" i="6"/>
  <c r="BR19" i="6"/>
  <c r="BR214" i="6"/>
  <c r="BR219" i="6"/>
  <c r="BR204" i="6"/>
  <c r="BR209" i="6"/>
  <c r="BR304" i="6"/>
  <c r="BR309" i="6"/>
  <c r="BL23" i="6"/>
  <c r="BL28" i="6"/>
  <c r="BL33" i="6"/>
  <c r="BL38" i="6"/>
  <c r="BL13" i="6"/>
  <c r="BL18" i="6"/>
  <c r="BL213" i="6"/>
  <c r="BL218" i="6"/>
  <c r="BL203" i="6"/>
  <c r="BL208" i="6"/>
  <c r="BL303" i="6"/>
  <c r="BL308" i="6"/>
  <c r="BP23" i="6"/>
  <c r="BP28" i="6"/>
  <c r="BP33" i="6"/>
  <c r="BP38" i="6"/>
  <c r="BP13" i="6"/>
  <c r="BP18" i="6"/>
  <c r="BP213" i="6"/>
  <c r="BP218" i="6"/>
  <c r="BP203" i="6"/>
  <c r="BP208" i="6"/>
  <c r="BP303" i="6"/>
  <c r="BP308" i="6"/>
  <c r="BR23" i="6"/>
  <c r="BR28" i="6"/>
  <c r="BR33" i="6"/>
  <c r="BR38" i="6"/>
  <c r="BR13" i="6"/>
  <c r="BR18" i="6"/>
  <c r="BR213" i="6"/>
  <c r="BR218" i="6"/>
  <c r="BR203" i="6"/>
  <c r="BR208" i="6"/>
  <c r="BR303" i="6"/>
  <c r="BR308" i="6"/>
  <c r="BL22" i="6"/>
  <c r="BL27" i="6"/>
  <c r="BL32" i="6"/>
  <c r="BL37" i="6"/>
  <c r="BL12" i="6"/>
  <c r="BL17" i="6"/>
  <c r="BL212" i="6"/>
  <c r="BL217" i="6"/>
  <c r="BL202" i="6"/>
  <c r="BL207" i="6"/>
  <c r="BL302" i="6"/>
  <c r="BL307" i="6"/>
  <c r="BP22" i="6"/>
  <c r="BP27" i="6"/>
  <c r="BP32" i="6"/>
  <c r="BP37" i="6"/>
  <c r="BP12" i="6"/>
  <c r="BP17" i="6"/>
  <c r="BP212" i="6"/>
  <c r="BP217" i="6"/>
  <c r="BP202" i="6"/>
  <c r="BP207" i="6"/>
  <c r="BP302" i="6"/>
  <c r="BP307" i="6"/>
  <c r="BR22" i="6"/>
  <c r="BR27" i="6"/>
  <c r="BR32" i="6"/>
  <c r="BR37" i="6"/>
  <c r="BR12" i="6"/>
  <c r="BR17" i="6"/>
  <c r="BR212" i="6"/>
  <c r="BR217" i="6"/>
  <c r="BR202" i="6"/>
  <c r="BR207" i="6"/>
  <c r="BR302" i="6"/>
  <c r="BR307" i="6"/>
  <c r="G8" i="16"/>
  <c r="D8" i="16"/>
  <c r="BL5" i="6"/>
  <c r="BL10" i="6"/>
  <c r="BL105" i="6"/>
  <c r="BL110" i="6"/>
  <c r="BP5" i="6"/>
  <c r="BP10" i="6"/>
  <c r="BP105" i="6"/>
  <c r="BP110" i="6"/>
  <c r="BR5" i="6"/>
  <c r="BR10" i="6"/>
  <c r="BR105" i="6"/>
  <c r="BR110" i="6"/>
  <c r="BL4" i="6"/>
  <c r="BL9" i="6"/>
  <c r="BL104" i="6"/>
  <c r="BL109" i="6"/>
  <c r="BP4" i="6"/>
  <c r="BP9" i="6"/>
  <c r="BP104" i="6"/>
  <c r="BP109" i="6"/>
  <c r="BR4" i="6"/>
  <c r="BR9" i="6"/>
  <c r="BR104" i="6"/>
  <c r="BR109" i="6"/>
  <c r="BL3" i="6"/>
  <c r="BL8" i="6"/>
  <c r="BL103" i="6"/>
  <c r="BL108" i="6"/>
  <c r="BP3" i="6"/>
  <c r="BP8" i="6"/>
  <c r="BP103" i="6"/>
  <c r="BP108" i="6"/>
  <c r="BR3" i="6"/>
  <c r="BR8" i="6"/>
  <c r="BR103" i="6"/>
  <c r="BR108" i="6"/>
  <c r="BL2" i="6"/>
  <c r="BL7" i="6"/>
  <c r="BL102" i="6"/>
  <c r="BL107" i="6"/>
  <c r="BP2" i="6"/>
  <c r="BP7" i="6"/>
  <c r="BP102" i="6"/>
  <c r="BP107" i="6"/>
  <c r="BR2" i="6"/>
  <c r="BR7" i="6"/>
  <c r="BR102" i="6"/>
  <c r="BR107" i="6"/>
  <c r="D15" i="1"/>
  <c r="D16" i="1"/>
  <c r="D17" i="1"/>
  <c r="D18" i="1"/>
  <c r="D14" i="1"/>
  <c r="C15" i="1"/>
  <c r="C16" i="1"/>
  <c r="C17" i="1"/>
  <c r="C18" i="1"/>
  <c r="C14" i="1"/>
  <c r="I29" i="9"/>
  <c r="J29" i="9"/>
  <c r="K29" i="9"/>
  <c r="L29" i="9"/>
  <c r="M29" i="9"/>
  <c r="I30" i="9"/>
  <c r="J30" i="9"/>
  <c r="K30" i="9"/>
  <c r="L30" i="9"/>
  <c r="M30" i="9"/>
  <c r="I31" i="9"/>
  <c r="J31" i="9"/>
  <c r="K31" i="9"/>
  <c r="L31" i="9"/>
  <c r="M31" i="9"/>
  <c r="I32" i="9"/>
  <c r="J32" i="9"/>
  <c r="K32" i="9"/>
  <c r="L32" i="9"/>
  <c r="M32" i="9"/>
  <c r="I33" i="9"/>
  <c r="J33" i="9"/>
  <c r="K33" i="9"/>
  <c r="L33" i="9"/>
  <c r="M33" i="9"/>
  <c r="I34" i="9"/>
  <c r="J34" i="9"/>
  <c r="K34" i="9"/>
  <c r="L34" i="9"/>
  <c r="M34" i="9"/>
  <c r="I35" i="9"/>
  <c r="J35" i="9"/>
  <c r="K35" i="9"/>
  <c r="L35" i="9"/>
  <c r="M35" i="9"/>
  <c r="L28" i="9"/>
  <c r="M28" i="9"/>
  <c r="K28" i="9"/>
  <c r="J28" i="9"/>
  <c r="Q8" i="9"/>
  <c r="R8" i="9"/>
  <c r="P8" i="9"/>
  <c r="O8" i="9"/>
  <c r="N8" i="9"/>
  <c r="M8" i="9"/>
  <c r="L8" i="9"/>
  <c r="K8" i="9"/>
  <c r="J8" i="9"/>
  <c r="I8" i="9"/>
  <c r="D8" i="18"/>
  <c r="G8" i="18"/>
  <c r="C8" i="18"/>
  <c r="B8" i="18"/>
  <c r="I8" i="18"/>
  <c r="F35" i="9"/>
  <c r="F34" i="9"/>
  <c r="F33" i="9"/>
  <c r="F32" i="9"/>
  <c r="F31" i="9"/>
  <c r="F30" i="9"/>
  <c r="F29" i="9"/>
  <c r="BR401" i="6"/>
  <c r="BP401" i="6"/>
  <c r="BO401" i="6"/>
  <c r="BN401" i="6"/>
  <c r="BL401" i="6"/>
  <c r="BR400" i="6"/>
  <c r="BP400" i="6"/>
  <c r="BO400" i="6"/>
  <c r="BN400" i="6"/>
  <c r="BL400" i="6"/>
  <c r="BR399" i="6"/>
  <c r="BP399" i="6"/>
  <c r="BO399" i="6"/>
  <c r="BN399" i="6"/>
  <c r="BL399" i="6"/>
  <c r="BR398" i="6"/>
  <c r="BP398" i="6"/>
  <c r="BO398" i="6"/>
  <c r="BN398" i="6"/>
  <c r="BL398" i="6"/>
  <c r="BR397" i="6"/>
  <c r="BP397" i="6"/>
  <c r="BO397" i="6"/>
  <c r="BN397" i="6"/>
  <c r="BL397" i="6"/>
  <c r="BR396" i="6"/>
  <c r="BP396" i="6"/>
  <c r="BO396" i="6"/>
  <c r="BN396" i="6"/>
  <c r="BL396" i="6"/>
  <c r="BR395" i="6"/>
  <c r="BP395" i="6"/>
  <c r="BO395" i="6"/>
  <c r="BN395" i="6"/>
  <c r="BL395" i="6"/>
  <c r="BR394" i="6"/>
  <c r="BP394" i="6"/>
  <c r="BO394" i="6"/>
  <c r="BN394" i="6"/>
  <c r="BL394" i="6"/>
  <c r="BR393" i="6"/>
  <c r="BP393" i="6"/>
  <c r="BO393" i="6"/>
  <c r="BN393" i="6"/>
  <c r="BL393" i="6"/>
  <c r="BR392" i="6"/>
  <c r="BP392" i="6"/>
  <c r="BO392" i="6"/>
  <c r="BN392" i="6"/>
  <c r="BL392" i="6"/>
  <c r="BR391" i="6"/>
  <c r="BP391" i="6"/>
  <c r="BO391" i="6"/>
  <c r="BN391" i="6"/>
  <c r="BL391" i="6"/>
  <c r="BR390" i="6"/>
  <c r="BP390" i="6"/>
  <c r="BO390" i="6"/>
  <c r="BN390" i="6"/>
  <c r="BL390" i="6"/>
  <c r="BR389" i="6"/>
  <c r="BP389" i="6"/>
  <c r="BO389" i="6"/>
  <c r="BN389" i="6"/>
  <c r="BL389" i="6"/>
  <c r="BR388" i="6"/>
  <c r="BP388" i="6"/>
  <c r="BO388" i="6"/>
  <c r="BN388" i="6"/>
  <c r="BL388" i="6"/>
  <c r="BR387" i="6"/>
  <c r="BP387" i="6"/>
  <c r="BO387" i="6"/>
  <c r="BN387" i="6"/>
  <c r="BL387" i="6"/>
  <c r="BR386" i="6"/>
  <c r="BP386" i="6"/>
  <c r="BO386" i="6"/>
  <c r="BN386" i="6"/>
  <c r="BL386" i="6"/>
  <c r="BR385" i="6"/>
  <c r="BP385" i="6"/>
  <c r="BO385" i="6"/>
  <c r="BN385" i="6"/>
  <c r="BL385" i="6"/>
  <c r="BR384" i="6"/>
  <c r="BP384" i="6"/>
  <c r="BO384" i="6"/>
  <c r="BN384" i="6"/>
  <c r="BL384" i="6"/>
  <c r="BR383" i="6"/>
  <c r="BP383" i="6"/>
  <c r="BO383" i="6"/>
  <c r="BN383" i="6"/>
  <c r="BL383" i="6"/>
  <c r="BR382" i="6"/>
  <c r="BP382" i="6"/>
  <c r="BO382" i="6"/>
  <c r="BN382" i="6"/>
  <c r="BL382" i="6"/>
  <c r="BR381" i="6"/>
  <c r="BP381" i="6"/>
  <c r="BO381" i="6"/>
  <c r="BN381" i="6"/>
  <c r="BL381" i="6"/>
  <c r="BR380" i="6"/>
  <c r="BP380" i="6"/>
  <c r="BO380" i="6"/>
  <c r="BN380" i="6"/>
  <c r="BL380" i="6"/>
  <c r="BR379" i="6"/>
  <c r="BP379" i="6"/>
  <c r="BO379" i="6"/>
  <c r="BN379" i="6"/>
  <c r="BL379" i="6"/>
  <c r="BR378" i="6"/>
  <c r="BP378" i="6"/>
  <c r="BO378" i="6"/>
  <c r="BN378" i="6"/>
  <c r="BL378" i="6"/>
  <c r="BR377" i="6"/>
  <c r="BP377" i="6"/>
  <c r="BO377" i="6"/>
  <c r="BN377" i="6"/>
  <c r="BL377" i="6"/>
  <c r="BR376" i="6"/>
  <c r="BP376" i="6"/>
  <c r="BO376" i="6"/>
  <c r="BN376" i="6"/>
  <c r="BL376" i="6"/>
  <c r="BR375" i="6"/>
  <c r="BP375" i="6"/>
  <c r="BO375" i="6"/>
  <c r="BN375" i="6"/>
  <c r="BL375" i="6"/>
  <c r="BR374" i="6"/>
  <c r="BP374" i="6"/>
  <c r="BO374" i="6"/>
  <c r="BN374" i="6"/>
  <c r="BL374" i="6"/>
  <c r="BR373" i="6"/>
  <c r="BP373" i="6"/>
  <c r="BO373" i="6"/>
  <c r="BN373" i="6"/>
  <c r="BL373" i="6"/>
  <c r="BR372" i="6"/>
  <c r="BP372" i="6"/>
  <c r="BO372" i="6"/>
  <c r="BN372" i="6"/>
  <c r="BL372" i="6"/>
  <c r="BR371" i="6"/>
  <c r="BP371" i="6"/>
  <c r="BO371" i="6"/>
  <c r="BN371" i="6"/>
  <c r="BL371" i="6"/>
  <c r="BR370" i="6"/>
  <c r="BP370" i="6"/>
  <c r="BO370" i="6"/>
  <c r="BN370" i="6"/>
  <c r="BL370" i="6"/>
  <c r="BR369" i="6"/>
  <c r="BP369" i="6"/>
  <c r="BO369" i="6"/>
  <c r="BN369" i="6"/>
  <c r="BL369" i="6"/>
  <c r="BR368" i="6"/>
  <c r="BP368" i="6"/>
  <c r="BO368" i="6"/>
  <c r="BN368" i="6"/>
  <c r="BL368" i="6"/>
  <c r="BR367" i="6"/>
  <c r="BP367" i="6"/>
  <c r="BO367" i="6"/>
  <c r="BN367" i="6"/>
  <c r="BL367" i="6"/>
  <c r="BR366" i="6"/>
  <c r="BP366" i="6"/>
  <c r="BO366" i="6"/>
  <c r="BN366" i="6"/>
  <c r="BL366" i="6"/>
  <c r="BR365" i="6"/>
  <c r="BP365" i="6"/>
  <c r="BO365" i="6"/>
  <c r="BN365" i="6"/>
  <c r="BL365" i="6"/>
  <c r="BR364" i="6"/>
  <c r="BP364" i="6"/>
  <c r="BO364" i="6"/>
  <c r="BN364" i="6"/>
  <c r="BL364" i="6"/>
  <c r="BR363" i="6"/>
  <c r="BP363" i="6"/>
  <c r="BO363" i="6"/>
  <c r="BN363" i="6"/>
  <c r="BL363" i="6"/>
  <c r="BR362" i="6"/>
  <c r="BP362" i="6"/>
  <c r="BO362" i="6"/>
  <c r="BN362" i="6"/>
  <c r="BL362" i="6"/>
  <c r="BR361" i="6"/>
  <c r="BP361" i="6"/>
  <c r="BO361" i="6"/>
  <c r="BN361" i="6"/>
  <c r="BL361" i="6"/>
  <c r="BR360" i="6"/>
  <c r="BP360" i="6"/>
  <c r="BO360" i="6"/>
  <c r="BN360" i="6"/>
  <c r="BL360" i="6"/>
  <c r="BR359" i="6"/>
  <c r="BP359" i="6"/>
  <c r="BO359" i="6"/>
  <c r="BN359" i="6"/>
  <c r="BL359" i="6"/>
  <c r="BR358" i="6"/>
  <c r="BP358" i="6"/>
  <c r="BO358" i="6"/>
  <c r="BN358" i="6"/>
  <c r="BL358" i="6"/>
  <c r="BR357" i="6"/>
  <c r="BP357" i="6"/>
  <c r="BO357" i="6"/>
  <c r="BN357" i="6"/>
  <c r="BL357" i="6"/>
  <c r="BR356" i="6"/>
  <c r="BP356" i="6"/>
  <c r="BO356" i="6"/>
  <c r="BN356" i="6"/>
  <c r="BL356" i="6"/>
  <c r="BR355" i="6"/>
  <c r="BP355" i="6"/>
  <c r="BO355" i="6"/>
  <c r="BN355" i="6"/>
  <c r="BL355" i="6"/>
  <c r="BR354" i="6"/>
  <c r="BP354" i="6"/>
  <c r="BO354" i="6"/>
  <c r="BN354" i="6"/>
  <c r="BL354" i="6"/>
  <c r="BR353" i="6"/>
  <c r="BP353" i="6"/>
  <c r="BO353" i="6"/>
  <c r="BN353" i="6"/>
  <c r="BL353" i="6"/>
  <c r="BR352" i="6"/>
  <c r="BP352" i="6"/>
  <c r="BO352" i="6"/>
  <c r="BN352" i="6"/>
  <c r="BL352" i="6"/>
  <c r="BR351" i="6"/>
  <c r="BP351" i="6"/>
  <c r="BO351" i="6"/>
  <c r="BN351" i="6"/>
  <c r="BL351" i="6"/>
  <c r="BR350" i="6"/>
  <c r="BP350" i="6"/>
  <c r="BO350" i="6"/>
  <c r="BN350" i="6"/>
  <c r="BL350" i="6"/>
  <c r="BR349" i="6"/>
  <c r="BP349" i="6"/>
  <c r="BO349" i="6"/>
  <c r="BN349" i="6"/>
  <c r="BL349" i="6"/>
  <c r="BR348" i="6"/>
  <c r="BP348" i="6"/>
  <c r="BO348" i="6"/>
  <c r="BN348" i="6"/>
  <c r="BL348" i="6"/>
  <c r="BR347" i="6"/>
  <c r="BP347" i="6"/>
  <c r="BO347" i="6"/>
  <c r="BN347" i="6"/>
  <c r="BL347" i="6"/>
  <c r="BR346" i="6"/>
  <c r="BP346" i="6"/>
  <c r="BO346" i="6"/>
  <c r="BN346" i="6"/>
  <c r="BL346" i="6"/>
  <c r="BR345" i="6"/>
  <c r="BP345" i="6"/>
  <c r="BO345" i="6"/>
  <c r="BN345" i="6"/>
  <c r="BL345" i="6"/>
  <c r="BR344" i="6"/>
  <c r="BP344" i="6"/>
  <c r="BO344" i="6"/>
  <c r="BN344" i="6"/>
  <c r="BL344" i="6"/>
  <c r="BR343" i="6"/>
  <c r="BP343" i="6"/>
  <c r="BO343" i="6"/>
  <c r="BN343" i="6"/>
  <c r="BL343" i="6"/>
  <c r="BR342" i="6"/>
  <c r="BP342" i="6"/>
  <c r="BO342" i="6"/>
  <c r="BN342" i="6"/>
  <c r="BL342" i="6"/>
  <c r="BR341" i="6"/>
  <c r="BP341" i="6"/>
  <c r="BO341" i="6"/>
  <c r="BN341" i="6"/>
  <c r="BL341" i="6"/>
  <c r="BR340" i="6"/>
  <c r="BP340" i="6"/>
  <c r="BO340" i="6"/>
  <c r="BN340" i="6"/>
  <c r="BL340" i="6"/>
  <c r="BR339" i="6"/>
  <c r="BP339" i="6"/>
  <c r="BO339" i="6"/>
  <c r="BN339" i="6"/>
  <c r="BL339" i="6"/>
  <c r="BR338" i="6"/>
  <c r="BP338" i="6"/>
  <c r="BO338" i="6"/>
  <c r="BN338" i="6"/>
  <c r="BL338" i="6"/>
  <c r="BR337" i="6"/>
  <c r="BP337" i="6"/>
  <c r="BO337" i="6"/>
  <c r="BN337" i="6"/>
  <c r="BL337" i="6"/>
  <c r="BR336" i="6"/>
  <c r="BP336" i="6"/>
  <c r="BO336" i="6"/>
  <c r="BN336" i="6"/>
  <c r="BL336" i="6"/>
  <c r="BR335" i="6"/>
  <c r="BP335" i="6"/>
  <c r="BO335" i="6"/>
  <c r="BN335" i="6"/>
  <c r="BL335" i="6"/>
  <c r="BR334" i="6"/>
  <c r="BP334" i="6"/>
  <c r="BO334" i="6"/>
  <c r="BN334" i="6"/>
  <c r="BL334" i="6"/>
  <c r="BR333" i="6"/>
  <c r="BP333" i="6"/>
  <c r="BO333" i="6"/>
  <c r="BN333" i="6"/>
  <c r="BL333" i="6"/>
  <c r="BR332" i="6"/>
  <c r="BP332" i="6"/>
  <c r="BO332" i="6"/>
  <c r="BN332" i="6"/>
  <c r="BL332" i="6"/>
  <c r="BR331" i="6"/>
  <c r="BP331" i="6"/>
  <c r="BO331" i="6"/>
  <c r="BN331" i="6"/>
  <c r="BL331" i="6"/>
  <c r="BR330" i="6"/>
  <c r="BP330" i="6"/>
  <c r="BO330" i="6"/>
  <c r="BN330" i="6"/>
  <c r="BL330" i="6"/>
  <c r="BR329" i="6"/>
  <c r="BP329" i="6"/>
  <c r="BO329" i="6"/>
  <c r="BN329" i="6"/>
  <c r="BL329" i="6"/>
  <c r="BR328" i="6"/>
  <c r="BP328" i="6"/>
  <c r="BO328" i="6"/>
  <c r="BN328" i="6"/>
  <c r="BL328" i="6"/>
  <c r="BR327" i="6"/>
  <c r="BP327" i="6"/>
  <c r="BO327" i="6"/>
  <c r="BN327" i="6"/>
  <c r="BL327" i="6"/>
  <c r="BR326" i="6"/>
  <c r="BP326" i="6"/>
  <c r="BO326" i="6"/>
  <c r="BN326" i="6"/>
  <c r="BL326" i="6"/>
  <c r="BR325" i="6"/>
  <c r="BP325" i="6"/>
  <c r="BO325" i="6"/>
  <c r="BN325" i="6"/>
  <c r="BL325" i="6"/>
  <c r="BR324" i="6"/>
  <c r="BP324" i="6"/>
  <c r="BO324" i="6"/>
  <c r="BN324" i="6"/>
  <c r="BL324" i="6"/>
  <c r="BR323" i="6"/>
  <c r="BP323" i="6"/>
  <c r="BO323" i="6"/>
  <c r="BN323" i="6"/>
  <c r="BL323" i="6"/>
  <c r="BR322" i="6"/>
  <c r="BP322" i="6"/>
  <c r="BO322" i="6"/>
  <c r="BN322" i="6"/>
  <c r="BL322" i="6"/>
  <c r="BR321" i="6"/>
  <c r="BP321" i="6"/>
  <c r="BO321" i="6"/>
  <c r="BN321" i="6"/>
  <c r="BL321" i="6"/>
  <c r="BR320" i="6"/>
  <c r="BP320" i="6"/>
  <c r="BO320" i="6"/>
  <c r="BN320" i="6"/>
  <c r="BL320" i="6"/>
  <c r="BR319" i="6"/>
  <c r="BP319" i="6"/>
  <c r="BO319" i="6"/>
  <c r="BN319" i="6"/>
  <c r="BL319" i="6"/>
  <c r="BR318" i="6"/>
  <c r="BP318" i="6"/>
  <c r="BO318" i="6"/>
  <c r="BN318" i="6"/>
  <c r="BL318" i="6"/>
  <c r="BR317" i="6"/>
  <c r="BP317" i="6"/>
  <c r="BO317" i="6"/>
  <c r="BN317" i="6"/>
  <c r="BL317" i="6"/>
  <c r="BR316" i="6"/>
  <c r="BP316" i="6"/>
  <c r="BO316" i="6"/>
  <c r="BN316" i="6"/>
  <c r="BL316" i="6"/>
  <c r="BR315" i="6"/>
  <c r="BP315" i="6"/>
  <c r="BO315" i="6"/>
  <c r="BN315" i="6"/>
  <c r="BL315" i="6"/>
  <c r="BR314" i="6"/>
  <c r="BP314" i="6"/>
  <c r="BO314" i="6"/>
  <c r="BN314" i="6"/>
  <c r="BL314" i="6"/>
  <c r="BR313" i="6"/>
  <c r="BP313" i="6"/>
  <c r="BO313" i="6"/>
  <c r="BN313" i="6"/>
  <c r="BL313" i="6"/>
  <c r="BR312" i="6"/>
  <c r="BP312" i="6"/>
  <c r="BO312" i="6"/>
  <c r="BN312" i="6"/>
  <c r="BL312" i="6"/>
  <c r="BR311" i="6"/>
  <c r="BP311" i="6"/>
  <c r="BO311" i="6"/>
  <c r="BN311" i="6"/>
  <c r="BL311" i="6"/>
  <c r="BO310" i="6"/>
  <c r="BN310" i="6"/>
  <c r="BO309" i="6"/>
  <c r="BN309" i="6"/>
  <c r="BO308" i="6"/>
  <c r="BN308" i="6"/>
  <c r="BO307" i="6"/>
  <c r="BN307" i="6"/>
  <c r="BR306" i="6"/>
  <c r="BP306" i="6"/>
  <c r="BO306" i="6"/>
  <c r="BN306" i="6"/>
  <c r="BL306" i="6"/>
  <c r="BO305" i="6"/>
  <c r="BN305" i="6"/>
  <c r="BO304" i="6"/>
  <c r="BN304" i="6"/>
  <c r="BO303" i="6"/>
  <c r="BN303" i="6"/>
  <c r="BO302" i="6"/>
  <c r="BN302" i="6"/>
  <c r="BR301" i="6"/>
  <c r="BP301" i="6"/>
  <c r="BO301" i="6"/>
  <c r="BN301" i="6"/>
  <c r="BL301" i="6"/>
  <c r="BR300" i="6"/>
  <c r="BP300" i="6"/>
  <c r="BO300" i="6"/>
  <c r="BN300" i="6"/>
  <c r="BL300" i="6"/>
  <c r="BR299" i="6"/>
  <c r="BP299" i="6"/>
  <c r="BO299" i="6"/>
  <c r="BN299" i="6"/>
  <c r="BL299" i="6"/>
  <c r="BR298" i="6"/>
  <c r="BP298" i="6"/>
  <c r="BO298" i="6"/>
  <c r="BN298" i="6"/>
  <c r="BL298" i="6"/>
  <c r="BR297" i="6"/>
  <c r="BP297" i="6"/>
  <c r="BO297" i="6"/>
  <c r="BN297" i="6"/>
  <c r="BL297" i="6"/>
  <c r="BR296" i="6"/>
  <c r="BP296" i="6"/>
  <c r="BO296" i="6"/>
  <c r="BN296" i="6"/>
  <c r="BL296" i="6"/>
  <c r="BR295" i="6"/>
  <c r="BP295" i="6"/>
  <c r="BO295" i="6"/>
  <c r="BN295" i="6"/>
  <c r="BL295" i="6"/>
  <c r="BR294" i="6"/>
  <c r="BP294" i="6"/>
  <c r="BO294" i="6"/>
  <c r="BN294" i="6"/>
  <c r="BL294" i="6"/>
  <c r="BR293" i="6"/>
  <c r="BP293" i="6"/>
  <c r="BO293" i="6"/>
  <c r="BN293" i="6"/>
  <c r="BL293" i="6"/>
  <c r="BR292" i="6"/>
  <c r="BP292" i="6"/>
  <c r="BO292" i="6"/>
  <c r="BN292" i="6"/>
  <c r="BL292" i="6"/>
  <c r="BR291" i="6"/>
  <c r="BP291" i="6"/>
  <c r="BO291" i="6"/>
  <c r="BN291" i="6"/>
  <c r="BL291" i="6"/>
  <c r="BR290" i="6"/>
  <c r="BP290" i="6"/>
  <c r="BO290" i="6"/>
  <c r="BN290" i="6"/>
  <c r="BL290" i="6"/>
  <c r="BR289" i="6"/>
  <c r="BP289" i="6"/>
  <c r="BO289" i="6"/>
  <c r="BN289" i="6"/>
  <c r="BL289" i="6"/>
  <c r="BR288" i="6"/>
  <c r="BP288" i="6"/>
  <c r="BO288" i="6"/>
  <c r="BN288" i="6"/>
  <c r="BL288" i="6"/>
  <c r="BR287" i="6"/>
  <c r="BP287" i="6"/>
  <c r="BO287" i="6"/>
  <c r="BN287" i="6"/>
  <c r="BL287" i="6"/>
  <c r="BR286" i="6"/>
  <c r="BP286" i="6"/>
  <c r="BO286" i="6"/>
  <c r="BN286" i="6"/>
  <c r="BL286" i="6"/>
  <c r="BR285" i="6"/>
  <c r="BP285" i="6"/>
  <c r="BO285" i="6"/>
  <c r="BN285" i="6"/>
  <c r="BL285" i="6"/>
  <c r="BR284" i="6"/>
  <c r="BP284" i="6"/>
  <c r="BO284" i="6"/>
  <c r="BN284" i="6"/>
  <c r="BL284" i="6"/>
  <c r="BR283" i="6"/>
  <c r="BP283" i="6"/>
  <c r="BO283" i="6"/>
  <c r="BN283" i="6"/>
  <c r="BL283" i="6"/>
  <c r="BR282" i="6"/>
  <c r="BP282" i="6"/>
  <c r="BO282" i="6"/>
  <c r="BN282" i="6"/>
  <c r="BL282" i="6"/>
  <c r="BR281" i="6"/>
  <c r="BP281" i="6"/>
  <c r="BO281" i="6"/>
  <c r="BN281" i="6"/>
  <c r="BL281" i="6"/>
  <c r="BR280" i="6"/>
  <c r="BP280" i="6"/>
  <c r="BO280" i="6"/>
  <c r="BN280" i="6"/>
  <c r="BL280" i="6"/>
  <c r="BR279" i="6"/>
  <c r="BP279" i="6"/>
  <c r="BO279" i="6"/>
  <c r="BN279" i="6"/>
  <c r="BL279" i="6"/>
  <c r="BR278" i="6"/>
  <c r="BP278" i="6"/>
  <c r="BO278" i="6"/>
  <c r="BN278" i="6"/>
  <c r="BL278" i="6"/>
  <c r="BR277" i="6"/>
  <c r="BP277" i="6"/>
  <c r="BO277" i="6"/>
  <c r="BN277" i="6"/>
  <c r="BL277" i="6"/>
  <c r="BR276" i="6"/>
  <c r="BP276" i="6"/>
  <c r="BO276" i="6"/>
  <c r="BN276" i="6"/>
  <c r="BL276" i="6"/>
  <c r="BR275" i="6"/>
  <c r="BP275" i="6"/>
  <c r="BO275" i="6"/>
  <c r="BN275" i="6"/>
  <c r="BL275" i="6"/>
  <c r="BR274" i="6"/>
  <c r="BP274" i="6"/>
  <c r="BO274" i="6"/>
  <c r="BN274" i="6"/>
  <c r="BL274" i="6"/>
  <c r="BR273" i="6"/>
  <c r="BP273" i="6"/>
  <c r="BO273" i="6"/>
  <c r="BN273" i="6"/>
  <c r="BL273" i="6"/>
  <c r="BR272" i="6"/>
  <c r="BP272" i="6"/>
  <c r="BO272" i="6"/>
  <c r="BN272" i="6"/>
  <c r="BL272" i="6"/>
  <c r="BR271" i="6"/>
  <c r="BP271" i="6"/>
  <c r="BO271" i="6"/>
  <c r="BN271" i="6"/>
  <c r="BL271" i="6"/>
  <c r="BR270" i="6"/>
  <c r="BP270" i="6"/>
  <c r="BO270" i="6"/>
  <c r="BN270" i="6"/>
  <c r="BL270" i="6"/>
  <c r="BR269" i="6"/>
  <c r="BP269" i="6"/>
  <c r="BO269" i="6"/>
  <c r="BN269" i="6"/>
  <c r="BL269" i="6"/>
  <c r="BR268" i="6"/>
  <c r="BP268" i="6"/>
  <c r="BO268" i="6"/>
  <c r="BN268" i="6"/>
  <c r="BL268" i="6"/>
  <c r="BR267" i="6"/>
  <c r="BP267" i="6"/>
  <c r="BO267" i="6"/>
  <c r="BN267" i="6"/>
  <c r="BL267" i="6"/>
  <c r="BR266" i="6"/>
  <c r="BP266" i="6"/>
  <c r="BO266" i="6"/>
  <c r="BN266" i="6"/>
  <c r="BL266" i="6"/>
  <c r="BR265" i="6"/>
  <c r="BP265" i="6"/>
  <c r="BO265" i="6"/>
  <c r="BN265" i="6"/>
  <c r="BL265" i="6"/>
  <c r="BR264" i="6"/>
  <c r="BP264" i="6"/>
  <c r="BO264" i="6"/>
  <c r="BN264" i="6"/>
  <c r="BL264" i="6"/>
  <c r="BR263" i="6"/>
  <c r="BP263" i="6"/>
  <c r="BO263" i="6"/>
  <c r="BN263" i="6"/>
  <c r="BL263" i="6"/>
  <c r="BR262" i="6"/>
  <c r="BP262" i="6"/>
  <c r="BO262" i="6"/>
  <c r="BN262" i="6"/>
  <c r="BL262" i="6"/>
  <c r="BR261" i="6"/>
  <c r="BP261" i="6"/>
  <c r="BO261" i="6"/>
  <c r="BN261" i="6"/>
  <c r="BL261" i="6"/>
  <c r="BR260" i="6"/>
  <c r="BP260" i="6"/>
  <c r="BO260" i="6"/>
  <c r="BN260" i="6"/>
  <c r="BL260" i="6"/>
  <c r="BR259" i="6"/>
  <c r="BP259" i="6"/>
  <c r="BO259" i="6"/>
  <c r="BN259" i="6"/>
  <c r="BL259" i="6"/>
  <c r="BR258" i="6"/>
  <c r="BP258" i="6"/>
  <c r="BO258" i="6"/>
  <c r="BN258" i="6"/>
  <c r="BL258" i="6"/>
  <c r="BR257" i="6"/>
  <c r="BP257" i="6"/>
  <c r="BO257" i="6"/>
  <c r="BN257" i="6"/>
  <c r="BL257" i="6"/>
  <c r="BR256" i="6"/>
  <c r="BP256" i="6"/>
  <c r="BO256" i="6"/>
  <c r="BN256" i="6"/>
  <c r="BL256" i="6"/>
  <c r="BR255" i="6"/>
  <c r="BP255" i="6"/>
  <c r="BO255" i="6"/>
  <c r="BN255" i="6"/>
  <c r="BL255" i="6"/>
  <c r="BR254" i="6"/>
  <c r="BP254" i="6"/>
  <c r="BO254" i="6"/>
  <c r="BN254" i="6"/>
  <c r="BL254" i="6"/>
  <c r="BR253" i="6"/>
  <c r="BP253" i="6"/>
  <c r="BO253" i="6"/>
  <c r="BN253" i="6"/>
  <c r="BL253" i="6"/>
  <c r="BR252" i="6"/>
  <c r="BP252" i="6"/>
  <c r="BO252" i="6"/>
  <c r="BN252" i="6"/>
  <c r="BL252" i="6"/>
  <c r="BR251" i="6"/>
  <c r="BP251" i="6"/>
  <c r="BO251" i="6"/>
  <c r="BN251" i="6"/>
  <c r="BL251" i="6"/>
  <c r="BR250" i="6"/>
  <c r="BP250" i="6"/>
  <c r="BO250" i="6"/>
  <c r="BN250" i="6"/>
  <c r="BL250" i="6"/>
  <c r="BR249" i="6"/>
  <c r="BP249" i="6"/>
  <c r="BO249" i="6"/>
  <c r="BN249" i="6"/>
  <c r="BL249" i="6"/>
  <c r="BR248" i="6"/>
  <c r="BP248" i="6"/>
  <c r="BO248" i="6"/>
  <c r="BN248" i="6"/>
  <c r="BL248" i="6"/>
  <c r="BR247" i="6"/>
  <c r="BP247" i="6"/>
  <c r="BO247" i="6"/>
  <c r="BN247" i="6"/>
  <c r="BL247" i="6"/>
  <c r="BR246" i="6"/>
  <c r="BP246" i="6"/>
  <c r="BO246" i="6"/>
  <c r="BN246" i="6"/>
  <c r="BL246" i="6"/>
  <c r="BR245" i="6"/>
  <c r="BP245" i="6"/>
  <c r="BO245" i="6"/>
  <c r="BN245" i="6"/>
  <c r="BL245" i="6"/>
  <c r="BR244" i="6"/>
  <c r="BP244" i="6"/>
  <c r="BO244" i="6"/>
  <c r="BN244" i="6"/>
  <c r="BL244" i="6"/>
  <c r="BR243" i="6"/>
  <c r="BP243" i="6"/>
  <c r="BO243" i="6"/>
  <c r="BN243" i="6"/>
  <c r="BL243" i="6"/>
  <c r="BR242" i="6"/>
  <c r="BP242" i="6"/>
  <c r="BO242" i="6"/>
  <c r="BN242" i="6"/>
  <c r="BL242" i="6"/>
  <c r="BR241" i="6"/>
  <c r="BP241" i="6"/>
  <c r="BO241" i="6"/>
  <c r="BN241" i="6"/>
  <c r="BL241" i="6"/>
  <c r="BR240" i="6"/>
  <c r="BP240" i="6"/>
  <c r="BO240" i="6"/>
  <c r="BN240" i="6"/>
  <c r="BL240" i="6"/>
  <c r="BR239" i="6"/>
  <c r="BP239" i="6"/>
  <c r="BO239" i="6"/>
  <c r="BN239" i="6"/>
  <c r="BL239" i="6"/>
  <c r="BR238" i="6"/>
  <c r="BP238" i="6"/>
  <c r="BO238" i="6"/>
  <c r="BN238" i="6"/>
  <c r="BL238" i="6"/>
  <c r="BR237" i="6"/>
  <c r="BP237" i="6"/>
  <c r="BO237" i="6"/>
  <c r="BN237" i="6"/>
  <c r="BL237" i="6"/>
  <c r="BR236" i="6"/>
  <c r="BP236" i="6"/>
  <c r="BO236" i="6"/>
  <c r="BN236" i="6"/>
  <c r="BL236" i="6"/>
  <c r="BR235" i="6"/>
  <c r="BP235" i="6"/>
  <c r="BO235" i="6"/>
  <c r="BN235" i="6"/>
  <c r="BL235" i="6"/>
  <c r="BR234" i="6"/>
  <c r="BP234" i="6"/>
  <c r="BO234" i="6"/>
  <c r="BN234" i="6"/>
  <c r="BL234" i="6"/>
  <c r="BR233" i="6"/>
  <c r="BP233" i="6"/>
  <c r="BO233" i="6"/>
  <c r="BN233" i="6"/>
  <c r="BL233" i="6"/>
  <c r="BR232" i="6"/>
  <c r="BP232" i="6"/>
  <c r="BO232" i="6"/>
  <c r="BN232" i="6"/>
  <c r="BL232" i="6"/>
  <c r="BR231" i="6"/>
  <c r="BP231" i="6"/>
  <c r="BO231" i="6"/>
  <c r="BN231" i="6"/>
  <c r="BL231" i="6"/>
  <c r="BR230" i="6"/>
  <c r="BP230" i="6"/>
  <c r="BO230" i="6"/>
  <c r="BN230" i="6"/>
  <c r="BL230" i="6"/>
  <c r="BR229" i="6"/>
  <c r="BP229" i="6"/>
  <c r="BO229" i="6"/>
  <c r="BN229" i="6"/>
  <c r="BL229" i="6"/>
  <c r="BR228" i="6"/>
  <c r="BP228" i="6"/>
  <c r="BO228" i="6"/>
  <c r="BN228" i="6"/>
  <c r="BL228" i="6"/>
  <c r="BR227" i="6"/>
  <c r="BP227" i="6"/>
  <c r="BO227" i="6"/>
  <c r="BN227" i="6"/>
  <c r="BL227" i="6"/>
  <c r="BR226" i="6"/>
  <c r="BP226" i="6"/>
  <c r="BO226" i="6"/>
  <c r="BN226" i="6"/>
  <c r="BL226" i="6"/>
  <c r="BR225" i="6"/>
  <c r="BP225" i="6"/>
  <c r="BO225" i="6"/>
  <c r="BN225" i="6"/>
  <c r="BL225" i="6"/>
  <c r="BR224" i="6"/>
  <c r="BP224" i="6"/>
  <c r="BO224" i="6"/>
  <c r="BN224" i="6"/>
  <c r="BL224" i="6"/>
  <c r="BR223" i="6"/>
  <c r="BP223" i="6"/>
  <c r="BO223" i="6"/>
  <c r="BN223" i="6"/>
  <c r="BL223" i="6"/>
  <c r="BR222" i="6"/>
  <c r="BP222" i="6"/>
  <c r="BO222" i="6"/>
  <c r="BN222" i="6"/>
  <c r="BL222" i="6"/>
  <c r="BR221" i="6"/>
  <c r="BP221" i="6"/>
  <c r="BO221" i="6"/>
  <c r="BN221" i="6"/>
  <c r="BL221" i="6"/>
  <c r="BO220" i="6"/>
  <c r="BN220" i="6"/>
  <c r="BO219" i="6"/>
  <c r="BN219" i="6"/>
  <c r="BO218" i="6"/>
  <c r="BN218" i="6"/>
  <c r="BO217" i="6"/>
  <c r="BN217" i="6"/>
  <c r="BR216" i="6"/>
  <c r="BP216" i="6"/>
  <c r="BO216" i="6"/>
  <c r="BN216" i="6"/>
  <c r="BL216" i="6"/>
  <c r="BO215" i="6"/>
  <c r="BN215" i="6"/>
  <c r="BO214" i="6"/>
  <c r="BN214" i="6"/>
  <c r="BO213" i="6"/>
  <c r="BN213" i="6"/>
  <c r="BO212" i="6"/>
  <c r="BN212" i="6"/>
  <c r="BR211" i="6"/>
  <c r="BP211" i="6"/>
  <c r="BO211" i="6"/>
  <c r="BN211" i="6"/>
  <c r="BL211" i="6"/>
  <c r="BO210" i="6"/>
  <c r="BN210" i="6"/>
  <c r="BO209" i="6"/>
  <c r="BN209" i="6"/>
  <c r="BO208" i="6"/>
  <c r="BN208" i="6"/>
  <c r="BO207" i="6"/>
  <c r="BN207" i="6"/>
  <c r="BR206" i="6"/>
  <c r="BP206" i="6"/>
  <c r="BO206" i="6"/>
  <c r="BN206" i="6"/>
  <c r="BL206" i="6"/>
  <c r="BO205" i="6"/>
  <c r="BN205" i="6"/>
  <c r="BO204" i="6"/>
  <c r="BN204" i="6"/>
  <c r="BO203" i="6"/>
  <c r="BN203" i="6"/>
  <c r="BO202" i="6"/>
  <c r="BN202" i="6"/>
  <c r="BR201" i="6"/>
  <c r="BP201" i="6"/>
  <c r="BO201" i="6"/>
  <c r="BN201" i="6"/>
  <c r="BL201" i="6"/>
  <c r="BR200" i="6"/>
  <c r="BP200" i="6"/>
  <c r="BO200" i="6"/>
  <c r="BN200" i="6"/>
  <c r="BL200" i="6"/>
  <c r="BR199" i="6"/>
  <c r="BP199" i="6"/>
  <c r="BO199" i="6"/>
  <c r="BN199" i="6"/>
  <c r="BL199" i="6"/>
  <c r="BR198" i="6"/>
  <c r="BP198" i="6"/>
  <c r="BO198" i="6"/>
  <c r="BN198" i="6"/>
  <c r="BL198" i="6"/>
  <c r="BR197" i="6"/>
  <c r="BP197" i="6"/>
  <c r="BO197" i="6"/>
  <c r="BN197" i="6"/>
  <c r="BL197" i="6"/>
  <c r="BR196" i="6"/>
  <c r="BP196" i="6"/>
  <c r="BO196" i="6"/>
  <c r="BN196" i="6"/>
  <c r="BL196" i="6"/>
  <c r="BR195" i="6"/>
  <c r="BP195" i="6"/>
  <c r="BO195" i="6"/>
  <c r="BN195" i="6"/>
  <c r="BL195" i="6"/>
  <c r="BR194" i="6"/>
  <c r="BP194" i="6"/>
  <c r="BO194" i="6"/>
  <c r="BN194" i="6"/>
  <c r="BL194" i="6"/>
  <c r="BR193" i="6"/>
  <c r="BP193" i="6"/>
  <c r="BO193" i="6"/>
  <c r="BN193" i="6"/>
  <c r="BL193" i="6"/>
  <c r="BR192" i="6"/>
  <c r="BP192" i="6"/>
  <c r="BO192" i="6"/>
  <c r="BN192" i="6"/>
  <c r="BL192" i="6"/>
  <c r="BR191" i="6"/>
  <c r="BP191" i="6"/>
  <c r="BO191" i="6"/>
  <c r="BN191" i="6"/>
  <c r="BL191" i="6"/>
  <c r="BR190" i="6"/>
  <c r="BP190" i="6"/>
  <c r="BO190" i="6"/>
  <c r="BN190" i="6"/>
  <c r="BL190" i="6"/>
  <c r="BR189" i="6"/>
  <c r="BP189" i="6"/>
  <c r="BO189" i="6"/>
  <c r="BN189" i="6"/>
  <c r="BL189" i="6"/>
  <c r="BR188" i="6"/>
  <c r="BP188" i="6"/>
  <c r="BO188" i="6"/>
  <c r="BN188" i="6"/>
  <c r="BL188" i="6"/>
  <c r="BR187" i="6"/>
  <c r="BP187" i="6"/>
  <c r="BO187" i="6"/>
  <c r="BN187" i="6"/>
  <c r="BL187" i="6"/>
  <c r="BR186" i="6"/>
  <c r="BP186" i="6"/>
  <c r="BO186" i="6"/>
  <c r="BN186" i="6"/>
  <c r="BL186" i="6"/>
  <c r="BR185" i="6"/>
  <c r="BP185" i="6"/>
  <c r="BO185" i="6"/>
  <c r="BN185" i="6"/>
  <c r="BL185" i="6"/>
  <c r="BR184" i="6"/>
  <c r="BP184" i="6"/>
  <c r="BO184" i="6"/>
  <c r="BN184" i="6"/>
  <c r="BL184" i="6"/>
  <c r="BR183" i="6"/>
  <c r="BP183" i="6"/>
  <c r="BO183" i="6"/>
  <c r="BN183" i="6"/>
  <c r="BL183" i="6"/>
  <c r="BR182" i="6"/>
  <c r="BP182" i="6"/>
  <c r="BO182" i="6"/>
  <c r="BN182" i="6"/>
  <c r="BL182" i="6"/>
  <c r="BR181" i="6"/>
  <c r="BP181" i="6"/>
  <c r="BO181" i="6"/>
  <c r="BN181" i="6"/>
  <c r="BL181" i="6"/>
  <c r="BR180" i="6"/>
  <c r="BP180" i="6"/>
  <c r="BO180" i="6"/>
  <c r="BN180" i="6"/>
  <c r="BL180" i="6"/>
  <c r="BR179" i="6"/>
  <c r="BP179" i="6"/>
  <c r="BO179" i="6"/>
  <c r="BN179" i="6"/>
  <c r="BL179" i="6"/>
  <c r="BR178" i="6"/>
  <c r="BP178" i="6"/>
  <c r="BO178" i="6"/>
  <c r="BN178" i="6"/>
  <c r="BL178" i="6"/>
  <c r="BR177" i="6"/>
  <c r="BP177" i="6"/>
  <c r="BO177" i="6"/>
  <c r="BN177" i="6"/>
  <c r="BL177" i="6"/>
  <c r="BR176" i="6"/>
  <c r="BP176" i="6"/>
  <c r="BO176" i="6"/>
  <c r="BN176" i="6"/>
  <c r="BL176" i="6"/>
  <c r="BR175" i="6"/>
  <c r="BP175" i="6"/>
  <c r="BO175" i="6"/>
  <c r="BN175" i="6"/>
  <c r="BL175" i="6"/>
  <c r="BR174" i="6"/>
  <c r="BP174" i="6"/>
  <c r="BO174" i="6"/>
  <c r="BN174" i="6"/>
  <c r="BL174" i="6"/>
  <c r="BR173" i="6"/>
  <c r="BP173" i="6"/>
  <c r="BO173" i="6"/>
  <c r="BN173" i="6"/>
  <c r="BL173" i="6"/>
  <c r="BR172" i="6"/>
  <c r="BP172" i="6"/>
  <c r="BO172" i="6"/>
  <c r="BN172" i="6"/>
  <c r="BL172" i="6"/>
  <c r="BR171" i="6"/>
  <c r="BP171" i="6"/>
  <c r="BO171" i="6"/>
  <c r="BN171" i="6"/>
  <c r="BL171" i="6"/>
  <c r="BR170" i="6"/>
  <c r="BP170" i="6"/>
  <c r="BO170" i="6"/>
  <c r="BN170" i="6"/>
  <c r="BL170" i="6"/>
  <c r="BR169" i="6"/>
  <c r="BP169" i="6"/>
  <c r="BO169" i="6"/>
  <c r="BN169" i="6"/>
  <c r="BL169" i="6"/>
  <c r="BR168" i="6"/>
  <c r="BP168" i="6"/>
  <c r="BO168" i="6"/>
  <c r="BN168" i="6"/>
  <c r="BL168" i="6"/>
  <c r="BR167" i="6"/>
  <c r="BP167" i="6"/>
  <c r="BO167" i="6"/>
  <c r="BN167" i="6"/>
  <c r="BL167" i="6"/>
  <c r="BR166" i="6"/>
  <c r="BP166" i="6"/>
  <c r="BO166" i="6"/>
  <c r="BN166" i="6"/>
  <c r="BL166" i="6"/>
  <c r="BR165" i="6"/>
  <c r="BP165" i="6"/>
  <c r="BO165" i="6"/>
  <c r="BN165" i="6"/>
  <c r="BL165" i="6"/>
  <c r="BR164" i="6"/>
  <c r="BP164" i="6"/>
  <c r="BO164" i="6"/>
  <c r="BN164" i="6"/>
  <c r="BL164" i="6"/>
  <c r="BR163" i="6"/>
  <c r="BP163" i="6"/>
  <c r="BO163" i="6"/>
  <c r="BN163" i="6"/>
  <c r="BL163" i="6"/>
  <c r="BR162" i="6"/>
  <c r="BP162" i="6"/>
  <c r="BO162" i="6"/>
  <c r="BN162" i="6"/>
  <c r="BL162" i="6"/>
  <c r="BR161" i="6"/>
  <c r="BP161" i="6"/>
  <c r="BO161" i="6"/>
  <c r="BN161" i="6"/>
  <c r="BL161" i="6"/>
  <c r="BR160" i="6"/>
  <c r="BP160" i="6"/>
  <c r="BO160" i="6"/>
  <c r="BN160" i="6"/>
  <c r="BL160" i="6"/>
  <c r="BR159" i="6"/>
  <c r="BP159" i="6"/>
  <c r="BO159" i="6"/>
  <c r="BN159" i="6"/>
  <c r="BL159" i="6"/>
  <c r="BR158" i="6"/>
  <c r="BP158" i="6"/>
  <c r="BO158" i="6"/>
  <c r="BN158" i="6"/>
  <c r="BL158" i="6"/>
  <c r="BR157" i="6"/>
  <c r="BP157" i="6"/>
  <c r="BO157" i="6"/>
  <c r="BN157" i="6"/>
  <c r="BL157" i="6"/>
  <c r="BR156" i="6"/>
  <c r="BP156" i="6"/>
  <c r="BO156" i="6"/>
  <c r="BN156" i="6"/>
  <c r="BL156" i="6"/>
  <c r="BR155" i="6"/>
  <c r="BP155" i="6"/>
  <c r="BO155" i="6"/>
  <c r="BN155" i="6"/>
  <c r="BL155" i="6"/>
  <c r="BR154" i="6"/>
  <c r="BP154" i="6"/>
  <c r="BO154" i="6"/>
  <c r="BN154" i="6"/>
  <c r="BL154" i="6"/>
  <c r="BR153" i="6"/>
  <c r="BP153" i="6"/>
  <c r="BO153" i="6"/>
  <c r="BN153" i="6"/>
  <c r="BL153" i="6"/>
  <c r="BR152" i="6"/>
  <c r="BP152" i="6"/>
  <c r="BO152" i="6"/>
  <c r="BN152" i="6"/>
  <c r="BL152" i="6"/>
  <c r="BR151" i="6"/>
  <c r="BP151" i="6"/>
  <c r="BO151" i="6"/>
  <c r="BN151" i="6"/>
  <c r="BL151" i="6"/>
  <c r="BR150" i="6"/>
  <c r="BP150" i="6"/>
  <c r="BO150" i="6"/>
  <c r="BN150" i="6"/>
  <c r="BL150" i="6"/>
  <c r="BR149" i="6"/>
  <c r="BP149" i="6"/>
  <c r="BO149" i="6"/>
  <c r="BN149" i="6"/>
  <c r="BL149" i="6"/>
  <c r="BR148" i="6"/>
  <c r="BP148" i="6"/>
  <c r="BO148" i="6"/>
  <c r="BN148" i="6"/>
  <c r="BL148" i="6"/>
  <c r="BR147" i="6"/>
  <c r="BP147" i="6"/>
  <c r="BO147" i="6"/>
  <c r="BN147" i="6"/>
  <c r="BL147" i="6"/>
  <c r="BR146" i="6"/>
  <c r="BP146" i="6"/>
  <c r="BO146" i="6"/>
  <c r="BN146" i="6"/>
  <c r="BL146" i="6"/>
  <c r="BR145" i="6"/>
  <c r="BP145" i="6"/>
  <c r="BO145" i="6"/>
  <c r="BN145" i="6"/>
  <c r="BL145" i="6"/>
  <c r="BR144" i="6"/>
  <c r="BP144" i="6"/>
  <c r="BO144" i="6"/>
  <c r="BN144" i="6"/>
  <c r="BL144" i="6"/>
  <c r="BR143" i="6"/>
  <c r="BP143" i="6"/>
  <c r="BO143" i="6"/>
  <c r="BN143" i="6"/>
  <c r="BL143" i="6"/>
  <c r="BR142" i="6"/>
  <c r="BP142" i="6"/>
  <c r="BO142" i="6"/>
  <c r="BN142" i="6"/>
  <c r="BL142" i="6"/>
  <c r="BR141" i="6"/>
  <c r="BP141" i="6"/>
  <c r="BO141" i="6"/>
  <c r="BN141" i="6"/>
  <c r="BL141" i="6"/>
  <c r="BR140" i="6"/>
  <c r="BP140" i="6"/>
  <c r="BO140" i="6"/>
  <c r="BN140" i="6"/>
  <c r="BL140" i="6"/>
  <c r="BR139" i="6"/>
  <c r="BP139" i="6"/>
  <c r="BO139" i="6"/>
  <c r="BN139" i="6"/>
  <c r="BL139" i="6"/>
  <c r="BR138" i="6"/>
  <c r="BP138" i="6"/>
  <c r="BO138" i="6"/>
  <c r="BN138" i="6"/>
  <c r="BL138" i="6"/>
  <c r="BR137" i="6"/>
  <c r="BP137" i="6"/>
  <c r="BO137" i="6"/>
  <c r="BN137" i="6"/>
  <c r="BL137" i="6"/>
  <c r="BR136" i="6"/>
  <c r="BP136" i="6"/>
  <c r="BO136" i="6"/>
  <c r="BN136" i="6"/>
  <c r="BL136" i="6"/>
  <c r="BR135" i="6"/>
  <c r="BP135" i="6"/>
  <c r="BO135" i="6"/>
  <c r="BN135" i="6"/>
  <c r="BL135" i="6"/>
  <c r="BR134" i="6"/>
  <c r="BP134" i="6"/>
  <c r="BO134" i="6"/>
  <c r="BN134" i="6"/>
  <c r="BL134" i="6"/>
  <c r="BR133" i="6"/>
  <c r="BP133" i="6"/>
  <c r="BO133" i="6"/>
  <c r="BN133" i="6"/>
  <c r="BL133" i="6"/>
  <c r="BR132" i="6"/>
  <c r="BP132" i="6"/>
  <c r="BO132" i="6"/>
  <c r="BN132" i="6"/>
  <c r="BL132" i="6"/>
  <c r="BR131" i="6"/>
  <c r="BP131" i="6"/>
  <c r="BO131" i="6"/>
  <c r="BN131" i="6"/>
  <c r="BL131" i="6"/>
  <c r="BR130" i="6"/>
  <c r="BP130" i="6"/>
  <c r="BO130" i="6"/>
  <c r="BN130" i="6"/>
  <c r="BL130" i="6"/>
  <c r="BR129" i="6"/>
  <c r="BP129" i="6"/>
  <c r="BO129" i="6"/>
  <c r="BN129" i="6"/>
  <c r="BL129" i="6"/>
  <c r="BR128" i="6"/>
  <c r="BP128" i="6"/>
  <c r="BO128" i="6"/>
  <c r="BN128" i="6"/>
  <c r="BL128" i="6"/>
  <c r="BR127" i="6"/>
  <c r="BP127" i="6"/>
  <c r="BO127" i="6"/>
  <c r="BN127" i="6"/>
  <c r="BL127" i="6"/>
  <c r="BR126" i="6"/>
  <c r="BP126" i="6"/>
  <c r="BO126" i="6"/>
  <c r="BN126" i="6"/>
  <c r="BL126" i="6"/>
  <c r="BR125" i="6"/>
  <c r="BP125" i="6"/>
  <c r="BO125" i="6"/>
  <c r="BN125" i="6"/>
  <c r="BL125" i="6"/>
  <c r="BR124" i="6"/>
  <c r="BP124" i="6"/>
  <c r="BO124" i="6"/>
  <c r="BN124" i="6"/>
  <c r="BL124" i="6"/>
  <c r="BR123" i="6"/>
  <c r="BP123" i="6"/>
  <c r="BO123" i="6"/>
  <c r="BN123" i="6"/>
  <c r="BL123" i="6"/>
  <c r="BR122" i="6"/>
  <c r="BP122" i="6"/>
  <c r="BO122" i="6"/>
  <c r="BN122" i="6"/>
  <c r="BL122" i="6"/>
  <c r="BR121" i="6"/>
  <c r="BP121" i="6"/>
  <c r="BO121" i="6"/>
  <c r="BN121" i="6"/>
  <c r="BL121" i="6"/>
  <c r="BR120" i="6"/>
  <c r="BP120" i="6"/>
  <c r="BO120" i="6"/>
  <c r="BN120" i="6"/>
  <c r="BL120" i="6"/>
  <c r="BR119" i="6"/>
  <c r="BP119" i="6"/>
  <c r="BO119" i="6"/>
  <c r="BN119" i="6"/>
  <c r="BL119" i="6"/>
  <c r="BR118" i="6"/>
  <c r="BP118" i="6"/>
  <c r="BO118" i="6"/>
  <c r="BN118" i="6"/>
  <c r="BL118" i="6"/>
  <c r="BR117" i="6"/>
  <c r="BP117" i="6"/>
  <c r="BO117" i="6"/>
  <c r="BN117" i="6"/>
  <c r="BL117" i="6"/>
  <c r="BR116" i="6"/>
  <c r="BP116" i="6"/>
  <c r="BO116" i="6"/>
  <c r="BN116" i="6"/>
  <c r="BL116" i="6"/>
  <c r="BR115" i="6"/>
  <c r="BP115" i="6"/>
  <c r="BO115" i="6"/>
  <c r="BN115" i="6"/>
  <c r="BL115" i="6"/>
  <c r="BR114" i="6"/>
  <c r="BP114" i="6"/>
  <c r="BO114" i="6"/>
  <c r="BN114" i="6"/>
  <c r="BL114" i="6"/>
  <c r="BR113" i="6"/>
  <c r="BP113" i="6"/>
  <c r="BO113" i="6"/>
  <c r="BN113" i="6"/>
  <c r="BL113" i="6"/>
  <c r="BR112" i="6"/>
  <c r="BP112" i="6"/>
  <c r="BO112" i="6"/>
  <c r="BN112" i="6"/>
  <c r="BL112" i="6"/>
  <c r="BR111" i="6"/>
  <c r="BP111" i="6"/>
  <c r="BO111" i="6"/>
  <c r="BN111" i="6"/>
  <c r="BL111" i="6"/>
  <c r="BO110" i="6"/>
  <c r="BN110" i="6"/>
  <c r="BO109" i="6"/>
  <c r="BN109" i="6"/>
  <c r="BO108" i="6"/>
  <c r="BN108" i="6"/>
  <c r="BO107" i="6"/>
  <c r="BN107" i="6"/>
  <c r="BR106" i="6"/>
  <c r="BP106" i="6"/>
  <c r="BO106" i="6"/>
  <c r="BN106" i="6"/>
  <c r="BL106" i="6"/>
  <c r="BO105" i="6"/>
  <c r="BN105" i="6"/>
  <c r="BO104" i="6"/>
  <c r="BN104" i="6"/>
  <c r="BO103" i="6"/>
  <c r="BN103" i="6"/>
  <c r="BO102" i="6"/>
  <c r="BN102" i="6"/>
  <c r="BR101" i="6"/>
  <c r="BP101" i="6"/>
  <c r="BO101" i="6"/>
  <c r="BN101" i="6"/>
  <c r="BL101" i="6"/>
  <c r="BR100" i="6"/>
  <c r="BP100" i="6"/>
  <c r="BO100" i="6"/>
  <c r="BN100" i="6"/>
  <c r="BL100" i="6"/>
  <c r="BR99" i="6"/>
  <c r="BP99" i="6"/>
  <c r="BO99" i="6"/>
  <c r="BN99" i="6"/>
  <c r="BL99" i="6"/>
  <c r="BR98" i="6"/>
  <c r="BP98" i="6"/>
  <c r="BO98" i="6"/>
  <c r="BN98" i="6"/>
  <c r="BL98" i="6"/>
  <c r="BR97" i="6"/>
  <c r="BP97" i="6"/>
  <c r="BO97" i="6"/>
  <c r="BN97" i="6"/>
  <c r="BL97" i="6"/>
  <c r="BR96" i="6"/>
  <c r="BP96" i="6"/>
  <c r="BO96" i="6"/>
  <c r="BN96" i="6"/>
  <c r="BL96" i="6"/>
  <c r="BR95" i="6"/>
  <c r="BP95" i="6"/>
  <c r="BO95" i="6"/>
  <c r="BN95" i="6"/>
  <c r="BL95" i="6"/>
  <c r="BR94" i="6"/>
  <c r="BP94" i="6"/>
  <c r="BO94" i="6"/>
  <c r="BN94" i="6"/>
  <c r="BL94" i="6"/>
  <c r="BR93" i="6"/>
  <c r="BP93" i="6"/>
  <c r="BO93" i="6"/>
  <c r="BN93" i="6"/>
  <c r="BL93" i="6"/>
  <c r="BR92" i="6"/>
  <c r="BP92" i="6"/>
  <c r="BO92" i="6"/>
  <c r="BN92" i="6"/>
  <c r="BL92" i="6"/>
  <c r="BR91" i="6"/>
  <c r="BP91" i="6"/>
  <c r="BO91" i="6"/>
  <c r="BN91" i="6"/>
  <c r="BL91" i="6"/>
  <c r="BR90" i="6"/>
  <c r="BP90" i="6"/>
  <c r="BO90" i="6"/>
  <c r="BN90" i="6"/>
  <c r="BL90" i="6"/>
  <c r="BR89" i="6"/>
  <c r="BP89" i="6"/>
  <c r="BO89" i="6"/>
  <c r="BN89" i="6"/>
  <c r="BL89" i="6"/>
  <c r="BR88" i="6"/>
  <c r="BP88" i="6"/>
  <c r="BO88" i="6"/>
  <c r="BN88" i="6"/>
  <c r="BL88" i="6"/>
  <c r="BR87" i="6"/>
  <c r="BP87" i="6"/>
  <c r="BO87" i="6"/>
  <c r="BN87" i="6"/>
  <c r="BL87" i="6"/>
  <c r="BR86" i="6"/>
  <c r="BP86" i="6"/>
  <c r="BO86" i="6"/>
  <c r="BN86" i="6"/>
  <c r="BL86" i="6"/>
  <c r="BR85" i="6"/>
  <c r="BP85" i="6"/>
  <c r="BO85" i="6"/>
  <c r="BN85" i="6"/>
  <c r="BL85" i="6"/>
  <c r="BR84" i="6"/>
  <c r="BP84" i="6"/>
  <c r="BO84" i="6"/>
  <c r="BN84" i="6"/>
  <c r="BL84" i="6"/>
  <c r="BR83" i="6"/>
  <c r="BP83" i="6"/>
  <c r="BO83" i="6"/>
  <c r="BN83" i="6"/>
  <c r="BL83" i="6"/>
  <c r="BR82" i="6"/>
  <c r="BP82" i="6"/>
  <c r="BO82" i="6"/>
  <c r="BN82" i="6"/>
  <c r="BL82" i="6"/>
  <c r="BR81" i="6"/>
  <c r="BP81" i="6"/>
  <c r="BO81" i="6"/>
  <c r="BN81" i="6"/>
  <c r="BL81" i="6"/>
  <c r="BR80" i="6"/>
  <c r="BP80" i="6"/>
  <c r="BO80" i="6"/>
  <c r="BN80" i="6"/>
  <c r="BL80" i="6"/>
  <c r="BR79" i="6"/>
  <c r="BP79" i="6"/>
  <c r="BO79" i="6"/>
  <c r="BN79" i="6"/>
  <c r="BL79" i="6"/>
  <c r="BR78" i="6"/>
  <c r="BP78" i="6"/>
  <c r="BO78" i="6"/>
  <c r="BN78" i="6"/>
  <c r="BL78" i="6"/>
  <c r="BR77" i="6"/>
  <c r="BP77" i="6"/>
  <c r="BO77" i="6"/>
  <c r="BN77" i="6"/>
  <c r="BL77" i="6"/>
  <c r="BR76" i="6"/>
  <c r="BP76" i="6"/>
  <c r="BO76" i="6"/>
  <c r="BN76" i="6"/>
  <c r="BL76" i="6"/>
  <c r="BR75" i="6"/>
  <c r="BP75" i="6"/>
  <c r="BO75" i="6"/>
  <c r="BN75" i="6"/>
  <c r="BL75" i="6"/>
  <c r="BR74" i="6"/>
  <c r="BP74" i="6"/>
  <c r="BO74" i="6"/>
  <c r="BN74" i="6"/>
  <c r="BL74" i="6"/>
  <c r="BR73" i="6"/>
  <c r="BP73" i="6"/>
  <c r="BO73" i="6"/>
  <c r="BN73" i="6"/>
  <c r="BL73" i="6"/>
  <c r="BR72" i="6"/>
  <c r="BP72" i="6"/>
  <c r="BO72" i="6"/>
  <c r="BN72" i="6"/>
  <c r="BL72" i="6"/>
  <c r="BR71" i="6"/>
  <c r="BP71" i="6"/>
  <c r="BO71" i="6"/>
  <c r="BN71" i="6"/>
  <c r="BL71" i="6"/>
  <c r="BR70" i="6"/>
  <c r="BP70" i="6"/>
  <c r="BO70" i="6"/>
  <c r="BN70" i="6"/>
  <c r="BL70" i="6"/>
  <c r="BR69" i="6"/>
  <c r="BP69" i="6"/>
  <c r="BO69" i="6"/>
  <c r="BN69" i="6"/>
  <c r="BL69" i="6"/>
  <c r="BR68" i="6"/>
  <c r="BP68" i="6"/>
  <c r="BO68" i="6"/>
  <c r="BN68" i="6"/>
  <c r="BL68" i="6"/>
  <c r="BR67" i="6"/>
  <c r="BP67" i="6"/>
  <c r="BO67" i="6"/>
  <c r="BN67" i="6"/>
  <c r="BL67" i="6"/>
  <c r="BR66" i="6"/>
  <c r="BP66" i="6"/>
  <c r="BO66" i="6"/>
  <c r="BN66" i="6"/>
  <c r="BL66" i="6"/>
  <c r="BR65" i="6"/>
  <c r="BP65" i="6"/>
  <c r="BO65" i="6"/>
  <c r="BN65" i="6"/>
  <c r="BL65" i="6"/>
  <c r="BR64" i="6"/>
  <c r="BP64" i="6"/>
  <c r="BO64" i="6"/>
  <c r="BN64" i="6"/>
  <c r="BL64" i="6"/>
  <c r="BR63" i="6"/>
  <c r="BP63" i="6"/>
  <c r="BO63" i="6"/>
  <c r="BN63" i="6"/>
  <c r="BL63" i="6"/>
  <c r="BR62" i="6"/>
  <c r="BP62" i="6"/>
  <c r="BO62" i="6"/>
  <c r="BN62" i="6"/>
  <c r="BL62" i="6"/>
  <c r="BR61" i="6"/>
  <c r="BP61" i="6"/>
  <c r="BO61" i="6"/>
  <c r="BN61" i="6"/>
  <c r="BL61" i="6"/>
  <c r="BR60" i="6"/>
  <c r="BP60" i="6"/>
  <c r="BO60" i="6"/>
  <c r="BN60" i="6"/>
  <c r="BL60" i="6"/>
  <c r="BR59" i="6"/>
  <c r="BP59" i="6"/>
  <c r="BO59" i="6"/>
  <c r="BN59" i="6"/>
  <c r="BL59" i="6"/>
  <c r="BR58" i="6"/>
  <c r="BP58" i="6"/>
  <c r="BO58" i="6"/>
  <c r="BN58" i="6"/>
  <c r="BL58" i="6"/>
  <c r="BR57" i="6"/>
  <c r="BP57" i="6"/>
  <c r="BO57" i="6"/>
  <c r="BN57" i="6"/>
  <c r="BL57" i="6"/>
  <c r="BR56" i="6"/>
  <c r="BP56" i="6"/>
  <c r="BO56" i="6"/>
  <c r="BN56" i="6"/>
  <c r="BL56" i="6"/>
  <c r="BR55" i="6"/>
  <c r="BP55" i="6"/>
  <c r="BO55" i="6"/>
  <c r="BN55" i="6"/>
  <c r="BL55" i="6"/>
  <c r="BR54" i="6"/>
  <c r="BP54" i="6"/>
  <c r="BO54" i="6"/>
  <c r="BN54" i="6"/>
  <c r="BL54" i="6"/>
  <c r="BR53" i="6"/>
  <c r="BP53" i="6"/>
  <c r="BO53" i="6"/>
  <c r="BN53" i="6"/>
  <c r="BL53" i="6"/>
  <c r="BR52" i="6"/>
  <c r="BP52" i="6"/>
  <c r="BO52" i="6"/>
  <c r="BN52" i="6"/>
  <c r="BL52" i="6"/>
  <c r="BR51" i="6"/>
  <c r="BP51" i="6"/>
  <c r="BO51" i="6"/>
  <c r="BN51" i="6"/>
  <c r="BL51" i="6"/>
  <c r="BR50" i="6"/>
  <c r="BP50" i="6"/>
  <c r="BO50" i="6"/>
  <c r="BN50" i="6"/>
  <c r="BL50" i="6"/>
  <c r="BR49" i="6"/>
  <c r="BP49" i="6"/>
  <c r="BO49" i="6"/>
  <c r="BN49" i="6"/>
  <c r="BL49" i="6"/>
  <c r="BR48" i="6"/>
  <c r="BP48" i="6"/>
  <c r="BO48" i="6"/>
  <c r="BN48" i="6"/>
  <c r="BL48" i="6"/>
  <c r="BR47" i="6"/>
  <c r="BP47" i="6"/>
  <c r="BO47" i="6"/>
  <c r="BN47" i="6"/>
  <c r="BL47" i="6"/>
  <c r="BR46" i="6"/>
  <c r="BP46" i="6"/>
  <c r="BO46" i="6"/>
  <c r="BN46" i="6"/>
  <c r="BL46" i="6"/>
  <c r="BR45" i="6"/>
  <c r="BP45" i="6"/>
  <c r="BO45" i="6"/>
  <c r="BN45" i="6"/>
  <c r="BL45" i="6"/>
  <c r="BR44" i="6"/>
  <c r="BP44" i="6"/>
  <c r="BO44" i="6"/>
  <c r="BN44" i="6"/>
  <c r="BL44" i="6"/>
  <c r="BR43" i="6"/>
  <c r="BP43" i="6"/>
  <c r="BO43" i="6"/>
  <c r="BN43" i="6"/>
  <c r="BL43" i="6"/>
  <c r="BR42" i="6"/>
  <c r="BP42" i="6"/>
  <c r="BO42" i="6"/>
  <c r="BN42" i="6"/>
  <c r="BL42" i="6"/>
  <c r="BR41" i="6"/>
  <c r="BP41" i="6"/>
  <c r="BO41" i="6"/>
  <c r="BN41" i="6"/>
  <c r="BL41" i="6"/>
  <c r="BO40" i="6"/>
  <c r="BN40" i="6"/>
  <c r="BO39" i="6"/>
  <c r="BN39" i="6"/>
  <c r="BO38" i="6"/>
  <c r="BN38" i="6"/>
  <c r="BO37" i="6"/>
  <c r="BN37" i="6"/>
  <c r="BR36" i="6"/>
  <c r="BP36" i="6"/>
  <c r="BO36" i="6"/>
  <c r="BN36" i="6"/>
  <c r="BL36" i="6"/>
  <c r="BO35" i="6"/>
  <c r="BN35" i="6"/>
  <c r="BO34" i="6"/>
  <c r="BN34" i="6"/>
  <c r="BO33" i="6"/>
  <c r="BN33" i="6"/>
  <c r="BO32" i="6"/>
  <c r="BN32" i="6"/>
  <c r="BR31" i="6"/>
  <c r="BP31" i="6"/>
  <c r="BO31" i="6"/>
  <c r="BN31" i="6"/>
  <c r="BL31" i="6"/>
  <c r="BO30" i="6"/>
  <c r="BN30" i="6"/>
  <c r="BO29" i="6"/>
  <c r="BN29" i="6"/>
  <c r="BO28" i="6"/>
  <c r="BN28" i="6"/>
  <c r="BO27" i="6"/>
  <c r="BN27" i="6"/>
  <c r="BR26" i="6"/>
  <c r="BP26" i="6"/>
  <c r="BO26" i="6"/>
  <c r="BN26" i="6"/>
  <c r="BL26" i="6"/>
  <c r="BO25" i="6"/>
  <c r="BN25" i="6"/>
  <c r="BO24" i="6"/>
  <c r="BN24" i="6"/>
  <c r="BO23" i="6"/>
  <c r="BN23" i="6"/>
  <c r="BO22" i="6"/>
  <c r="BN22" i="6"/>
  <c r="BR21" i="6"/>
  <c r="BP21" i="6"/>
  <c r="BO21" i="6"/>
  <c r="BN21" i="6"/>
  <c r="BL21" i="6"/>
  <c r="BO20" i="6"/>
  <c r="BN20" i="6"/>
  <c r="BO19" i="6"/>
  <c r="BN19" i="6"/>
  <c r="BO18" i="6"/>
  <c r="BN18" i="6"/>
  <c r="BO17" i="6"/>
  <c r="BN17" i="6"/>
  <c r="BR16" i="6"/>
  <c r="BP16" i="6"/>
  <c r="BO16" i="6"/>
  <c r="BN16" i="6"/>
  <c r="BL16" i="6"/>
  <c r="BO15" i="6"/>
  <c r="BN15" i="6"/>
  <c r="BO14" i="6"/>
  <c r="BN14" i="6"/>
  <c r="BO13" i="6"/>
  <c r="BN13" i="6"/>
  <c r="BO12" i="6"/>
  <c r="BN12" i="6"/>
  <c r="BR11" i="6"/>
  <c r="BP11" i="6"/>
  <c r="BO11" i="6"/>
  <c r="BN11" i="6"/>
  <c r="BL11" i="6"/>
  <c r="BO10" i="6"/>
  <c r="BN10" i="6"/>
  <c r="BO9" i="6"/>
  <c r="BN9" i="6"/>
  <c r="BO8" i="6"/>
  <c r="BN8" i="6"/>
  <c r="BO7" i="6"/>
  <c r="BN7" i="6"/>
  <c r="BR6" i="6"/>
  <c r="BP6" i="6"/>
  <c r="BO6" i="6"/>
  <c r="BN6" i="6"/>
  <c r="BL6" i="6"/>
  <c r="BO5" i="6"/>
  <c r="BN5" i="6"/>
  <c r="BO4" i="6"/>
  <c r="BN4" i="6"/>
  <c r="BO3" i="6"/>
  <c r="BN3" i="6"/>
  <c r="BO2" i="6"/>
  <c r="BN2" i="6"/>
  <c r="R40" i="19"/>
  <c r="Z23" i="19"/>
  <c r="R23" i="19"/>
  <c r="C6" i="17"/>
  <c r="D6" i="17"/>
  <c r="E6" i="17"/>
  <c r="F6" i="17"/>
  <c r="G6" i="17"/>
  <c r="C7" i="17"/>
  <c r="D7" i="17"/>
  <c r="E7" i="17"/>
  <c r="F7" i="17"/>
  <c r="G7" i="17"/>
  <c r="C8" i="17"/>
  <c r="D8" i="17"/>
  <c r="E8" i="17"/>
  <c r="F8" i="17"/>
  <c r="G8" i="17"/>
  <c r="C9" i="17"/>
  <c r="D9" i="17"/>
  <c r="E9" i="17"/>
  <c r="F9" i="17"/>
  <c r="G9" i="17"/>
  <c r="C10" i="17"/>
  <c r="D10" i="17"/>
  <c r="E10" i="17"/>
  <c r="F10" i="17"/>
  <c r="G10" i="17"/>
  <c r="C11" i="17"/>
  <c r="D11" i="17"/>
  <c r="E11" i="17"/>
  <c r="F11" i="17"/>
  <c r="G11" i="17"/>
  <c r="C12" i="17"/>
  <c r="D12" i="17"/>
  <c r="E12" i="17"/>
  <c r="F12" i="17"/>
  <c r="G12" i="17"/>
  <c r="C13" i="17"/>
  <c r="D13" i="17"/>
  <c r="E13" i="17"/>
  <c r="F13" i="17"/>
  <c r="G13" i="17"/>
  <c r="D15" i="17"/>
  <c r="C16" i="17"/>
  <c r="D16" i="17"/>
  <c r="E16" i="17"/>
  <c r="F16" i="17"/>
  <c r="G16" i="17"/>
  <c r="F17" i="17"/>
  <c r="C18" i="17"/>
  <c r="D18" i="17"/>
  <c r="E18" i="17"/>
  <c r="F18" i="17"/>
  <c r="G18" i="17"/>
  <c r="C19" i="17"/>
  <c r="D19" i="17"/>
  <c r="E19" i="17"/>
  <c r="F19" i="17"/>
  <c r="G19" i="17"/>
  <c r="G20" i="17"/>
  <c r="C21" i="17"/>
  <c r="D21" i="17"/>
  <c r="E21" i="17"/>
  <c r="F21" i="17"/>
  <c r="G21" i="17"/>
  <c r="C22" i="17"/>
  <c r="D22" i="17"/>
  <c r="E22" i="17"/>
  <c r="F22" i="17"/>
  <c r="G22" i="17"/>
  <c r="C23" i="17"/>
  <c r="D23" i="17"/>
  <c r="E23" i="17"/>
  <c r="F23" i="17"/>
  <c r="G23" i="17"/>
  <c r="A8" i="16"/>
  <c r="A13" i="16"/>
  <c r="G5" i="15"/>
  <c r="G6" i="15"/>
  <c r="G7" i="15"/>
  <c r="G8" i="15"/>
  <c r="G9" i="15"/>
  <c r="G10" i="15"/>
  <c r="G11" i="15"/>
  <c r="G12" i="15"/>
  <c r="G13" i="15"/>
  <c r="G14" i="15"/>
  <c r="G15" i="15"/>
  <c r="G4" i="15"/>
  <c r="F5" i="15"/>
  <c r="F6" i="15"/>
  <c r="F7" i="15"/>
  <c r="F8" i="15"/>
  <c r="F9" i="15"/>
  <c r="F10" i="15"/>
  <c r="F11" i="15"/>
  <c r="F12" i="15"/>
  <c r="F13" i="15"/>
  <c r="F14" i="15"/>
  <c r="F15" i="15"/>
  <c r="F4" i="15"/>
  <c r="E15" i="15"/>
  <c r="E14" i="15"/>
  <c r="E13" i="15"/>
  <c r="E12" i="15"/>
  <c r="E11" i="15"/>
  <c r="E10" i="15"/>
  <c r="E9" i="15"/>
  <c r="E8" i="15"/>
  <c r="E7" i="15"/>
  <c r="E6" i="15"/>
  <c r="E5" i="15"/>
  <c r="E4" i="15"/>
  <c r="D5" i="15"/>
  <c r="D6" i="15"/>
  <c r="D7" i="15"/>
  <c r="D8" i="15"/>
  <c r="D9" i="15"/>
  <c r="D10" i="15"/>
  <c r="D11" i="15"/>
  <c r="D12" i="15"/>
  <c r="D13" i="15"/>
  <c r="D14" i="15"/>
  <c r="D15" i="15"/>
  <c r="D4" i="15"/>
  <c r="C10" i="15"/>
  <c r="C4" i="15"/>
  <c r="C15" i="15"/>
  <c r="C14" i="15"/>
  <c r="C13" i="15"/>
  <c r="C12" i="15"/>
  <c r="C11" i="15"/>
  <c r="C9" i="15"/>
  <c r="C8" i="15"/>
  <c r="C7" i="15"/>
  <c r="C6" i="15"/>
  <c r="C5" i="15"/>
  <c r="A5" i="15"/>
  <c r="A6" i="15"/>
  <c r="A7" i="15"/>
  <c r="A8" i="15"/>
  <c r="A9" i="15"/>
  <c r="A10" i="15"/>
  <c r="A11" i="15"/>
  <c r="A12" i="15"/>
  <c r="A13" i="15"/>
  <c r="A14" i="15"/>
  <c r="A15" i="15"/>
  <c r="A4" i="15"/>
  <c r="B5" i="15"/>
  <c r="B6" i="15"/>
  <c r="B7" i="15"/>
  <c r="B8" i="15"/>
  <c r="B9" i="15"/>
  <c r="B10" i="15"/>
  <c r="B11" i="15"/>
  <c r="B12" i="15"/>
  <c r="B13" i="15"/>
  <c r="B14" i="15"/>
  <c r="B15" i="15"/>
  <c r="B4" i="15"/>
  <c r="A5" i="14"/>
  <c r="B5" i="14"/>
  <c r="C5" i="14"/>
  <c r="D5" i="14"/>
  <c r="E5" i="14"/>
  <c r="F5" i="14"/>
  <c r="G5" i="14"/>
  <c r="H5" i="14"/>
  <c r="I5" i="14"/>
  <c r="J5" i="14"/>
  <c r="K5" i="14"/>
  <c r="L5" i="14"/>
  <c r="M5" i="14"/>
  <c r="A6" i="14"/>
  <c r="B6" i="14"/>
  <c r="C6" i="14"/>
  <c r="D6" i="14"/>
  <c r="E6" i="14"/>
  <c r="F6" i="14"/>
  <c r="G6" i="14"/>
  <c r="H6" i="14"/>
  <c r="I6" i="14"/>
  <c r="J6" i="14"/>
  <c r="K6" i="14"/>
  <c r="L6" i="14"/>
  <c r="M6" i="14"/>
  <c r="A7" i="14"/>
  <c r="B7" i="14"/>
  <c r="C7" i="14"/>
  <c r="D7" i="14"/>
  <c r="E7" i="14"/>
  <c r="F7" i="14"/>
  <c r="G7" i="14"/>
  <c r="H7" i="14"/>
  <c r="I7" i="14"/>
  <c r="J7" i="14"/>
  <c r="K7" i="14"/>
  <c r="L7" i="14"/>
  <c r="M7" i="14"/>
  <c r="A8" i="14"/>
  <c r="B8" i="14"/>
  <c r="C8" i="14"/>
  <c r="D8" i="14"/>
  <c r="E8" i="14"/>
  <c r="F8" i="14"/>
  <c r="G8" i="14"/>
  <c r="H8" i="14"/>
  <c r="I8" i="14"/>
  <c r="J8" i="14"/>
  <c r="K8" i="14"/>
  <c r="L8" i="14"/>
  <c r="M8" i="14"/>
  <c r="A9" i="14"/>
  <c r="B9" i="14"/>
  <c r="C9" i="14"/>
  <c r="D9" i="14"/>
  <c r="E9" i="14"/>
  <c r="F9" i="14"/>
  <c r="G9" i="14"/>
  <c r="H9" i="14"/>
  <c r="I9" i="14"/>
  <c r="J9" i="14"/>
  <c r="K9" i="14"/>
  <c r="L9" i="14"/>
  <c r="M9" i="14"/>
  <c r="A10" i="14"/>
  <c r="B10" i="14"/>
  <c r="C10" i="14"/>
  <c r="D10" i="14"/>
  <c r="E10" i="14"/>
  <c r="F10" i="14"/>
  <c r="G10" i="14"/>
  <c r="H10" i="14"/>
  <c r="I10" i="14"/>
  <c r="J10" i="14"/>
  <c r="K10" i="14"/>
  <c r="L10" i="14"/>
  <c r="M10" i="14"/>
  <c r="A11" i="14"/>
  <c r="B11" i="14"/>
  <c r="C11" i="14"/>
  <c r="D11" i="14"/>
  <c r="E11" i="14"/>
  <c r="F11" i="14"/>
  <c r="G11" i="14"/>
  <c r="H11" i="14"/>
  <c r="I11" i="14"/>
  <c r="J11" i="14"/>
  <c r="K11" i="14"/>
  <c r="L11" i="14"/>
  <c r="M11" i="14"/>
  <c r="A12" i="14"/>
  <c r="B12" i="14"/>
  <c r="C12" i="14"/>
  <c r="D12" i="14"/>
  <c r="E12" i="14"/>
  <c r="F12" i="14"/>
  <c r="G12" i="14"/>
  <c r="H12" i="14"/>
  <c r="I12" i="14"/>
  <c r="J12" i="14"/>
  <c r="K12" i="14"/>
  <c r="L12" i="14"/>
  <c r="M12" i="14"/>
  <c r="A13" i="14"/>
  <c r="B13" i="14"/>
  <c r="C13" i="14"/>
  <c r="D13" i="14"/>
  <c r="E13" i="14"/>
  <c r="F13" i="14"/>
  <c r="G13" i="14"/>
  <c r="H13" i="14"/>
  <c r="I13" i="14"/>
  <c r="J13" i="14"/>
  <c r="K13" i="14"/>
  <c r="L13" i="14"/>
  <c r="M13" i="14"/>
  <c r="A14" i="14"/>
  <c r="B14" i="14"/>
  <c r="C14" i="14"/>
  <c r="D14" i="14"/>
  <c r="E14" i="14"/>
  <c r="F14" i="14"/>
  <c r="G14" i="14"/>
  <c r="H14" i="14"/>
  <c r="I14" i="14"/>
  <c r="J14" i="14"/>
  <c r="K14" i="14"/>
  <c r="L14" i="14"/>
  <c r="M14" i="14"/>
  <c r="A15" i="14"/>
  <c r="B15" i="14"/>
  <c r="C15" i="14"/>
  <c r="D15" i="14"/>
  <c r="E15" i="14"/>
  <c r="F15" i="14"/>
  <c r="G15" i="14"/>
  <c r="H15" i="14"/>
  <c r="I15" i="14"/>
  <c r="J15" i="14"/>
  <c r="K15" i="14"/>
  <c r="L15" i="14"/>
  <c r="M15" i="14"/>
  <c r="A16" i="14"/>
  <c r="B16" i="14"/>
  <c r="C16" i="14"/>
  <c r="D16" i="14"/>
  <c r="E16" i="14"/>
  <c r="F16" i="14"/>
  <c r="G16" i="14"/>
  <c r="H16" i="14"/>
  <c r="I16" i="14"/>
  <c r="J16" i="14"/>
  <c r="K16" i="14"/>
  <c r="L16" i="14"/>
  <c r="M16" i="14"/>
  <c r="A17" i="14"/>
  <c r="B17" i="14"/>
  <c r="C17" i="14"/>
  <c r="D17" i="14"/>
  <c r="E17" i="14"/>
  <c r="F17" i="14"/>
  <c r="G17" i="14"/>
  <c r="H17" i="14"/>
  <c r="I17" i="14"/>
  <c r="J17" i="14"/>
  <c r="K17" i="14"/>
  <c r="L17" i="14"/>
  <c r="M17" i="14"/>
  <c r="A18" i="14"/>
  <c r="B18" i="14"/>
  <c r="C18" i="14"/>
  <c r="D18" i="14"/>
  <c r="E18" i="14"/>
  <c r="F18" i="14"/>
  <c r="G18" i="14"/>
  <c r="H18" i="14"/>
  <c r="I18" i="14"/>
  <c r="J18" i="14"/>
  <c r="K18" i="14"/>
  <c r="L18" i="14"/>
  <c r="M18" i="14"/>
  <c r="A19" i="14"/>
  <c r="B19" i="14"/>
  <c r="C19" i="14"/>
  <c r="D19" i="14"/>
  <c r="E19" i="14"/>
  <c r="F19" i="14"/>
  <c r="G19" i="14"/>
  <c r="H19" i="14"/>
  <c r="I19" i="14"/>
  <c r="J19" i="14"/>
  <c r="K19" i="14"/>
  <c r="L19" i="14"/>
  <c r="M19" i="14"/>
  <c r="A20" i="14"/>
  <c r="B20" i="14"/>
  <c r="C20" i="14"/>
  <c r="D20" i="14"/>
  <c r="E20" i="14"/>
  <c r="F20" i="14"/>
  <c r="G20" i="14"/>
  <c r="H20" i="14"/>
  <c r="I20" i="14"/>
  <c r="J20" i="14"/>
  <c r="K20" i="14"/>
  <c r="L20" i="14"/>
  <c r="M20" i="14"/>
  <c r="A21" i="14"/>
  <c r="B21" i="14"/>
  <c r="C21" i="14"/>
  <c r="D21" i="14"/>
  <c r="E21" i="14"/>
  <c r="F21" i="14"/>
  <c r="G21" i="14"/>
  <c r="H21" i="14"/>
  <c r="I21" i="14"/>
  <c r="J21" i="14"/>
  <c r="K21" i="14"/>
  <c r="L21" i="14"/>
  <c r="M21" i="14"/>
  <c r="A22" i="14"/>
  <c r="B22" i="14"/>
  <c r="C22" i="14"/>
  <c r="D22" i="14"/>
  <c r="E22" i="14"/>
  <c r="F22" i="14"/>
  <c r="G22" i="14"/>
  <c r="H22" i="14"/>
  <c r="I22" i="14"/>
  <c r="J22" i="14"/>
  <c r="K22" i="14"/>
  <c r="L22" i="14"/>
  <c r="M22" i="14"/>
  <c r="A23" i="14"/>
  <c r="B23" i="14"/>
  <c r="C23" i="14"/>
  <c r="D23" i="14"/>
  <c r="E23" i="14"/>
  <c r="F23" i="14"/>
  <c r="G23" i="14"/>
  <c r="H23" i="14"/>
  <c r="I23" i="14"/>
  <c r="J23" i="14"/>
  <c r="K23" i="14"/>
  <c r="L23" i="14"/>
  <c r="M23" i="14"/>
  <c r="A24" i="14"/>
  <c r="B24" i="14"/>
  <c r="C24" i="14"/>
  <c r="D24" i="14"/>
  <c r="E24" i="14"/>
  <c r="F24" i="14"/>
  <c r="G24" i="14"/>
  <c r="H24" i="14"/>
  <c r="I24" i="14"/>
  <c r="J24" i="14"/>
  <c r="K24" i="14"/>
  <c r="L24" i="14"/>
  <c r="M24" i="14"/>
  <c r="A25" i="14"/>
  <c r="B25" i="14"/>
  <c r="C25" i="14"/>
  <c r="D25" i="14"/>
  <c r="E25" i="14"/>
  <c r="F25" i="14"/>
  <c r="G25" i="14"/>
  <c r="H25" i="14"/>
  <c r="I25" i="14"/>
  <c r="J25" i="14"/>
  <c r="K25" i="14"/>
  <c r="L25" i="14"/>
  <c r="M25" i="14"/>
  <c r="A26" i="14"/>
  <c r="B26" i="14"/>
  <c r="C26" i="14"/>
  <c r="D26" i="14"/>
  <c r="E26" i="14"/>
  <c r="F26" i="14"/>
  <c r="G26" i="14"/>
  <c r="H26" i="14"/>
  <c r="I26" i="14"/>
  <c r="J26" i="14"/>
  <c r="K26" i="14"/>
  <c r="L26" i="14"/>
  <c r="M26" i="14"/>
  <c r="A27" i="14"/>
  <c r="B27" i="14"/>
  <c r="C27" i="14"/>
  <c r="D27" i="14"/>
  <c r="E27" i="14"/>
  <c r="F27" i="14"/>
  <c r="G27" i="14"/>
  <c r="H27" i="14"/>
  <c r="I27" i="14"/>
  <c r="J27" i="14"/>
  <c r="K27" i="14"/>
  <c r="L27" i="14"/>
  <c r="M27" i="14"/>
  <c r="A28" i="14"/>
  <c r="B28" i="14"/>
  <c r="C28" i="14"/>
  <c r="D28" i="14"/>
  <c r="E28" i="14"/>
  <c r="F28" i="14"/>
  <c r="G28" i="14"/>
  <c r="H28" i="14"/>
  <c r="I28" i="14"/>
  <c r="J28" i="14"/>
  <c r="K28" i="14"/>
  <c r="L28" i="14"/>
  <c r="M28" i="14"/>
  <c r="A29" i="14"/>
  <c r="B29" i="14"/>
  <c r="C29" i="14"/>
  <c r="D29" i="14"/>
  <c r="E29" i="14"/>
  <c r="F29" i="14"/>
  <c r="G29" i="14"/>
  <c r="H29" i="14"/>
  <c r="I29" i="14"/>
  <c r="J29" i="14"/>
  <c r="K29" i="14"/>
  <c r="L29" i="14"/>
  <c r="M29" i="14"/>
  <c r="A30" i="14"/>
  <c r="B30" i="14"/>
  <c r="C30" i="14"/>
  <c r="D30" i="14"/>
  <c r="E30" i="14"/>
  <c r="F30" i="14"/>
  <c r="G30" i="14"/>
  <c r="H30" i="14"/>
  <c r="I30" i="14"/>
  <c r="J30" i="14"/>
  <c r="K30" i="14"/>
  <c r="L30" i="14"/>
  <c r="M30" i="14"/>
  <c r="A31" i="14"/>
  <c r="B31" i="14"/>
  <c r="C31" i="14"/>
  <c r="D31" i="14"/>
  <c r="E31" i="14"/>
  <c r="F31" i="14"/>
  <c r="G31" i="14"/>
  <c r="H31" i="14"/>
  <c r="I31" i="14"/>
  <c r="J31" i="14"/>
  <c r="K31" i="14"/>
  <c r="L31" i="14"/>
  <c r="M31" i="14"/>
  <c r="A32" i="14"/>
  <c r="B32" i="14"/>
  <c r="C32" i="14"/>
  <c r="D32" i="14"/>
  <c r="E32" i="14"/>
  <c r="F32" i="14"/>
  <c r="G32" i="14"/>
  <c r="H32" i="14"/>
  <c r="I32" i="14"/>
  <c r="J32" i="14"/>
  <c r="K32" i="14"/>
  <c r="L32" i="14"/>
  <c r="M32" i="14"/>
  <c r="A33" i="14"/>
  <c r="B33" i="14"/>
  <c r="C33" i="14"/>
  <c r="D33" i="14"/>
  <c r="E33" i="14"/>
  <c r="F33" i="14"/>
  <c r="G33" i="14"/>
  <c r="H33" i="14"/>
  <c r="I33" i="14"/>
  <c r="J33" i="14"/>
  <c r="K33" i="14"/>
  <c r="L33" i="14"/>
  <c r="M33" i="14"/>
  <c r="A34" i="14"/>
  <c r="B34" i="14"/>
  <c r="C34" i="14"/>
  <c r="D34" i="14"/>
  <c r="E34" i="14"/>
  <c r="F34" i="14"/>
  <c r="G34" i="14"/>
  <c r="H34" i="14"/>
  <c r="I34" i="14"/>
  <c r="J34" i="14"/>
  <c r="K34" i="14"/>
  <c r="L34" i="14"/>
  <c r="M34" i="14"/>
  <c r="A35" i="14"/>
  <c r="B35" i="14"/>
  <c r="C35" i="14"/>
  <c r="D35" i="14"/>
  <c r="E35" i="14"/>
  <c r="F35" i="14"/>
  <c r="G35" i="14"/>
  <c r="H35" i="14"/>
  <c r="I35" i="14"/>
  <c r="J35" i="14"/>
  <c r="K35" i="14"/>
  <c r="L35" i="14"/>
  <c r="M35" i="14"/>
  <c r="A36" i="14"/>
  <c r="B36" i="14"/>
  <c r="C36" i="14"/>
  <c r="D36" i="14"/>
  <c r="E36" i="14"/>
  <c r="F36" i="14"/>
  <c r="G36" i="14"/>
  <c r="H36" i="14"/>
  <c r="I36" i="14"/>
  <c r="J36" i="14"/>
  <c r="K36" i="14"/>
  <c r="L36" i="14"/>
  <c r="M36" i="14"/>
  <c r="A37" i="14"/>
  <c r="B37" i="14"/>
  <c r="C37" i="14"/>
  <c r="D37" i="14"/>
  <c r="E37" i="14"/>
  <c r="F37" i="14"/>
  <c r="G37" i="14"/>
  <c r="H37" i="14"/>
  <c r="I37" i="14"/>
  <c r="J37" i="14"/>
  <c r="K37" i="14"/>
  <c r="L37" i="14"/>
  <c r="M37" i="14"/>
  <c r="A38" i="14"/>
  <c r="B38" i="14"/>
  <c r="C38" i="14"/>
  <c r="D38" i="14"/>
  <c r="E38" i="14"/>
  <c r="F38" i="14"/>
  <c r="G38" i="14"/>
  <c r="H38" i="14"/>
  <c r="I38" i="14"/>
  <c r="J38" i="14"/>
  <c r="K38" i="14"/>
  <c r="L38" i="14"/>
  <c r="M38" i="14"/>
  <c r="A39" i="14"/>
  <c r="B39" i="14"/>
  <c r="C39" i="14"/>
  <c r="D39" i="14"/>
  <c r="E39" i="14"/>
  <c r="F39" i="14"/>
  <c r="G39" i="14"/>
  <c r="H39" i="14"/>
  <c r="I39" i="14"/>
  <c r="J39" i="14"/>
  <c r="K39" i="14"/>
  <c r="L39" i="14"/>
  <c r="M39" i="14"/>
  <c r="A40" i="14"/>
  <c r="B40" i="14"/>
  <c r="C40" i="14"/>
  <c r="D40" i="14"/>
  <c r="E40" i="14"/>
  <c r="F40" i="14"/>
  <c r="G40" i="14"/>
  <c r="H40" i="14"/>
  <c r="I40" i="14"/>
  <c r="J40" i="14"/>
  <c r="K40" i="14"/>
  <c r="L40" i="14"/>
  <c r="M40" i="14"/>
  <c r="A41" i="14"/>
  <c r="B41" i="14"/>
  <c r="C41" i="14"/>
  <c r="D41" i="14"/>
  <c r="E41" i="14"/>
  <c r="F41" i="14"/>
  <c r="G41" i="14"/>
  <c r="H41" i="14"/>
  <c r="I41" i="14"/>
  <c r="J41" i="14"/>
  <c r="K41" i="14"/>
  <c r="L41" i="14"/>
  <c r="M41" i="14"/>
  <c r="A42" i="14"/>
  <c r="B42" i="14"/>
  <c r="C42" i="14"/>
  <c r="D42" i="14"/>
  <c r="E42" i="14"/>
  <c r="F42" i="14"/>
  <c r="G42" i="14"/>
  <c r="H42" i="14"/>
  <c r="I42" i="14"/>
  <c r="J42" i="14"/>
  <c r="K42" i="14"/>
  <c r="L42" i="14"/>
  <c r="M42" i="14"/>
  <c r="A43" i="14"/>
  <c r="B43" i="14"/>
  <c r="C43" i="14"/>
  <c r="D43" i="14"/>
  <c r="E43" i="14"/>
  <c r="F43" i="14"/>
  <c r="G43" i="14"/>
  <c r="H43" i="14"/>
  <c r="I43" i="14"/>
  <c r="J43" i="14"/>
  <c r="K43" i="14"/>
  <c r="L43" i="14"/>
  <c r="M43" i="14"/>
  <c r="A44" i="14"/>
  <c r="B44" i="14"/>
  <c r="C44" i="14"/>
  <c r="D44" i="14"/>
  <c r="E44" i="14"/>
  <c r="F44" i="14"/>
  <c r="G44" i="14"/>
  <c r="H44" i="14"/>
  <c r="I44" i="14"/>
  <c r="J44" i="14"/>
  <c r="K44" i="14"/>
  <c r="L44" i="14"/>
  <c r="M44" i="14"/>
  <c r="A45" i="14"/>
  <c r="B45" i="14"/>
  <c r="C45" i="14"/>
  <c r="D45" i="14"/>
  <c r="E45" i="14"/>
  <c r="F45" i="14"/>
  <c r="G45" i="14"/>
  <c r="H45" i="14"/>
  <c r="I45" i="14"/>
  <c r="J45" i="14"/>
  <c r="K45" i="14"/>
  <c r="L45" i="14"/>
  <c r="M45" i="14"/>
  <c r="A46" i="14"/>
  <c r="B46" i="14"/>
  <c r="C46" i="14"/>
  <c r="D46" i="14"/>
  <c r="E46" i="14"/>
  <c r="F46" i="14"/>
  <c r="G46" i="14"/>
  <c r="H46" i="14"/>
  <c r="I46" i="14"/>
  <c r="J46" i="14"/>
  <c r="K46" i="14"/>
  <c r="L46" i="14"/>
  <c r="M46" i="14"/>
  <c r="A47" i="14"/>
  <c r="B47" i="14"/>
  <c r="C47" i="14"/>
  <c r="D47" i="14"/>
  <c r="E47" i="14"/>
  <c r="F47" i="14"/>
  <c r="G47" i="14"/>
  <c r="H47" i="14"/>
  <c r="I47" i="14"/>
  <c r="J47" i="14"/>
  <c r="K47" i="14"/>
  <c r="L47" i="14"/>
  <c r="M47" i="14"/>
  <c r="A48" i="14"/>
  <c r="B48" i="14"/>
  <c r="C48" i="14"/>
  <c r="D48" i="14"/>
  <c r="E48" i="14"/>
  <c r="F48" i="14"/>
  <c r="G48" i="14"/>
  <c r="H48" i="14"/>
  <c r="I48" i="14"/>
  <c r="J48" i="14"/>
  <c r="K48" i="14"/>
  <c r="L48" i="14"/>
  <c r="M48" i="14"/>
  <c r="A49" i="14"/>
  <c r="B49" i="14"/>
  <c r="C49" i="14"/>
  <c r="D49" i="14"/>
  <c r="E49" i="14"/>
  <c r="F49" i="14"/>
  <c r="G49" i="14"/>
  <c r="H49" i="14"/>
  <c r="I49" i="14"/>
  <c r="J49" i="14"/>
  <c r="K49" i="14"/>
  <c r="L49" i="14"/>
  <c r="M49" i="14"/>
  <c r="A50" i="14"/>
  <c r="B50" i="14"/>
  <c r="C50" i="14"/>
  <c r="D50" i="14"/>
  <c r="E50" i="14"/>
  <c r="F50" i="14"/>
  <c r="G50" i="14"/>
  <c r="H50" i="14"/>
  <c r="I50" i="14"/>
  <c r="J50" i="14"/>
  <c r="K50" i="14"/>
  <c r="L50" i="14"/>
  <c r="M50" i="14"/>
  <c r="A51" i="14"/>
  <c r="B51" i="14"/>
  <c r="C51" i="14"/>
  <c r="D51" i="14"/>
  <c r="E51" i="14"/>
  <c r="F51" i="14"/>
  <c r="G51" i="14"/>
  <c r="H51" i="14"/>
  <c r="I51" i="14"/>
  <c r="J51" i="14"/>
  <c r="K51" i="14"/>
  <c r="L51" i="14"/>
  <c r="M51" i="14"/>
  <c r="A52" i="14"/>
  <c r="B52" i="14"/>
  <c r="C52" i="14"/>
  <c r="D52" i="14"/>
  <c r="E52" i="14"/>
  <c r="F52" i="14"/>
  <c r="G52" i="14"/>
  <c r="H52" i="14"/>
  <c r="I52" i="14"/>
  <c r="J52" i="14"/>
  <c r="K52" i="14"/>
  <c r="L52" i="14"/>
  <c r="M52" i="14"/>
  <c r="A53" i="14"/>
  <c r="B53" i="14"/>
  <c r="C53" i="14"/>
  <c r="D53" i="14"/>
  <c r="E53" i="14"/>
  <c r="F53" i="14"/>
  <c r="G53" i="14"/>
  <c r="H53" i="14"/>
  <c r="I53" i="14"/>
  <c r="J53" i="14"/>
  <c r="K53" i="14"/>
  <c r="L53" i="14"/>
  <c r="M53" i="14"/>
  <c r="A54" i="14"/>
  <c r="B54" i="14"/>
  <c r="C54" i="14"/>
  <c r="D54" i="14"/>
  <c r="E54" i="14"/>
  <c r="F54" i="14"/>
  <c r="G54" i="14"/>
  <c r="H54" i="14"/>
  <c r="I54" i="14"/>
  <c r="J54" i="14"/>
  <c r="K54" i="14"/>
  <c r="L54" i="14"/>
  <c r="M54" i="14"/>
  <c r="A55" i="14"/>
  <c r="B55" i="14"/>
  <c r="C55" i="14"/>
  <c r="D55" i="14"/>
  <c r="E55" i="14"/>
  <c r="F55" i="14"/>
  <c r="G55" i="14"/>
  <c r="H55" i="14"/>
  <c r="I55" i="14"/>
  <c r="J55" i="14"/>
  <c r="K55" i="14"/>
  <c r="L55" i="14"/>
  <c r="M55" i="14"/>
  <c r="A56" i="14"/>
  <c r="B56" i="14"/>
  <c r="C56" i="14"/>
  <c r="D56" i="14"/>
  <c r="E56" i="14"/>
  <c r="F56" i="14"/>
  <c r="G56" i="14"/>
  <c r="H56" i="14"/>
  <c r="I56" i="14"/>
  <c r="J56" i="14"/>
  <c r="K56" i="14"/>
  <c r="L56" i="14"/>
  <c r="M56" i="14"/>
  <c r="A57" i="14"/>
  <c r="B57" i="14"/>
  <c r="C57" i="14"/>
  <c r="D57" i="14"/>
  <c r="E57" i="14"/>
  <c r="F57" i="14"/>
  <c r="G57" i="14"/>
  <c r="H57" i="14"/>
  <c r="I57" i="14"/>
  <c r="J57" i="14"/>
  <c r="K57" i="14"/>
  <c r="L57" i="14"/>
  <c r="M57" i="14"/>
  <c r="A58" i="14"/>
  <c r="B58" i="14"/>
  <c r="C58" i="14"/>
  <c r="D58" i="14"/>
  <c r="E58" i="14"/>
  <c r="F58" i="14"/>
  <c r="G58" i="14"/>
  <c r="H58" i="14"/>
  <c r="I58" i="14"/>
  <c r="J58" i="14"/>
  <c r="K58" i="14"/>
  <c r="L58" i="14"/>
  <c r="M58" i="14"/>
  <c r="A59" i="14"/>
  <c r="B59" i="14"/>
  <c r="C59" i="14"/>
  <c r="D59" i="14"/>
  <c r="E59" i="14"/>
  <c r="F59" i="14"/>
  <c r="G59" i="14"/>
  <c r="H59" i="14"/>
  <c r="I59" i="14"/>
  <c r="J59" i="14"/>
  <c r="K59" i="14"/>
  <c r="L59" i="14"/>
  <c r="M59" i="14"/>
  <c r="A60" i="14"/>
  <c r="B60" i="14"/>
  <c r="C60" i="14"/>
  <c r="D60" i="14"/>
  <c r="E60" i="14"/>
  <c r="F60" i="14"/>
  <c r="G60" i="14"/>
  <c r="H60" i="14"/>
  <c r="I60" i="14"/>
  <c r="J60" i="14"/>
  <c r="K60" i="14"/>
  <c r="L60" i="14"/>
  <c r="M60" i="14"/>
  <c r="A61" i="14"/>
  <c r="B61" i="14"/>
  <c r="C61" i="14"/>
  <c r="D61" i="14"/>
  <c r="E61" i="14"/>
  <c r="F61" i="14"/>
  <c r="G61" i="14"/>
  <c r="H61" i="14"/>
  <c r="I61" i="14"/>
  <c r="J61" i="14"/>
  <c r="K61" i="14"/>
  <c r="L61" i="14"/>
  <c r="M61" i="14"/>
  <c r="A62" i="14"/>
  <c r="B62" i="14"/>
  <c r="C62" i="14"/>
  <c r="D62" i="14"/>
  <c r="E62" i="14"/>
  <c r="F62" i="14"/>
  <c r="G62" i="14"/>
  <c r="H62" i="14"/>
  <c r="I62" i="14"/>
  <c r="J62" i="14"/>
  <c r="K62" i="14"/>
  <c r="L62" i="14"/>
  <c r="M62" i="14"/>
  <c r="A63" i="14"/>
  <c r="B63" i="14"/>
  <c r="C63" i="14"/>
  <c r="D63" i="14"/>
  <c r="E63" i="14"/>
  <c r="F63" i="14"/>
  <c r="G63" i="14"/>
  <c r="H63" i="14"/>
  <c r="I63" i="14"/>
  <c r="J63" i="14"/>
  <c r="K63" i="14"/>
  <c r="L63" i="14"/>
  <c r="M63" i="14"/>
  <c r="A64" i="14"/>
  <c r="B64" i="14"/>
  <c r="C64" i="14"/>
  <c r="D64" i="14"/>
  <c r="E64" i="14"/>
  <c r="F64" i="14"/>
  <c r="G64" i="14"/>
  <c r="H64" i="14"/>
  <c r="I64" i="14"/>
  <c r="J64" i="14"/>
  <c r="K64" i="14"/>
  <c r="L64" i="14"/>
  <c r="M64" i="14"/>
  <c r="A65" i="14"/>
  <c r="B65" i="14"/>
  <c r="C65" i="14"/>
  <c r="D65" i="14"/>
  <c r="E65" i="14"/>
  <c r="F65" i="14"/>
  <c r="G65" i="14"/>
  <c r="H65" i="14"/>
  <c r="I65" i="14"/>
  <c r="J65" i="14"/>
  <c r="K65" i="14"/>
  <c r="L65" i="14"/>
  <c r="M65" i="14"/>
  <c r="A66" i="14"/>
  <c r="B66" i="14"/>
  <c r="C66" i="14"/>
  <c r="D66" i="14"/>
  <c r="E66" i="14"/>
  <c r="F66" i="14"/>
  <c r="G66" i="14"/>
  <c r="H66" i="14"/>
  <c r="I66" i="14"/>
  <c r="J66" i="14"/>
  <c r="K66" i="14"/>
  <c r="L66" i="14"/>
  <c r="M66" i="14"/>
  <c r="A67" i="14"/>
  <c r="B67" i="14"/>
  <c r="C67" i="14"/>
  <c r="D67" i="14"/>
  <c r="E67" i="14"/>
  <c r="F67" i="14"/>
  <c r="G67" i="14"/>
  <c r="H67" i="14"/>
  <c r="I67" i="14"/>
  <c r="J67" i="14"/>
  <c r="K67" i="14"/>
  <c r="L67" i="14"/>
  <c r="M67" i="14"/>
  <c r="A68" i="14"/>
  <c r="B68" i="14"/>
  <c r="C68" i="14"/>
  <c r="D68" i="14"/>
  <c r="E68" i="14"/>
  <c r="F68" i="14"/>
  <c r="G68" i="14"/>
  <c r="H68" i="14"/>
  <c r="I68" i="14"/>
  <c r="J68" i="14"/>
  <c r="K68" i="14"/>
  <c r="L68" i="14"/>
  <c r="M68" i="14"/>
  <c r="A69" i="14"/>
  <c r="B69" i="14"/>
  <c r="C69" i="14"/>
  <c r="D69" i="14"/>
  <c r="E69" i="14"/>
  <c r="F69" i="14"/>
  <c r="G69" i="14"/>
  <c r="H69" i="14"/>
  <c r="I69" i="14"/>
  <c r="J69" i="14"/>
  <c r="K69" i="14"/>
  <c r="L69" i="14"/>
  <c r="M69" i="14"/>
  <c r="A70" i="14"/>
  <c r="B70" i="14"/>
  <c r="C70" i="14"/>
  <c r="D70" i="14"/>
  <c r="E70" i="14"/>
  <c r="F70" i="14"/>
  <c r="G70" i="14"/>
  <c r="H70" i="14"/>
  <c r="I70" i="14"/>
  <c r="J70" i="14"/>
  <c r="K70" i="14"/>
  <c r="L70" i="14"/>
  <c r="M70" i="14"/>
  <c r="A71" i="14"/>
  <c r="B71" i="14"/>
  <c r="C71" i="14"/>
  <c r="D71" i="14"/>
  <c r="E71" i="14"/>
  <c r="F71" i="14"/>
  <c r="G71" i="14"/>
  <c r="H71" i="14"/>
  <c r="I71" i="14"/>
  <c r="J71" i="14"/>
  <c r="K71" i="14"/>
  <c r="L71" i="14"/>
  <c r="M71" i="14"/>
  <c r="A72" i="14"/>
  <c r="B72" i="14"/>
  <c r="C72" i="14"/>
  <c r="D72" i="14"/>
  <c r="E72" i="14"/>
  <c r="F72" i="14"/>
  <c r="G72" i="14"/>
  <c r="H72" i="14"/>
  <c r="I72" i="14"/>
  <c r="J72" i="14"/>
  <c r="K72" i="14"/>
  <c r="L72" i="14"/>
  <c r="M72" i="14"/>
  <c r="A73" i="14"/>
  <c r="B73" i="14"/>
  <c r="C73" i="14"/>
  <c r="D73" i="14"/>
  <c r="E73" i="14"/>
  <c r="F73" i="14"/>
  <c r="G73" i="14"/>
  <c r="H73" i="14"/>
  <c r="I73" i="14"/>
  <c r="J73" i="14"/>
  <c r="K73" i="14"/>
  <c r="L73" i="14"/>
  <c r="M73" i="14"/>
  <c r="A74" i="14"/>
  <c r="B74" i="14"/>
  <c r="C74" i="14"/>
  <c r="D74" i="14"/>
  <c r="E74" i="14"/>
  <c r="F74" i="14"/>
  <c r="G74" i="14"/>
  <c r="H74" i="14"/>
  <c r="I74" i="14"/>
  <c r="J74" i="14"/>
  <c r="K74" i="14"/>
  <c r="L74" i="14"/>
  <c r="M74" i="14"/>
  <c r="A75" i="14"/>
  <c r="B75" i="14"/>
  <c r="C75" i="14"/>
  <c r="D75" i="14"/>
  <c r="E75" i="14"/>
  <c r="F75" i="14"/>
  <c r="G75" i="14"/>
  <c r="H75" i="14"/>
  <c r="I75" i="14"/>
  <c r="J75" i="14"/>
  <c r="K75" i="14"/>
  <c r="L75" i="14"/>
  <c r="M75" i="14"/>
  <c r="A76" i="14"/>
  <c r="B76" i="14"/>
  <c r="C76" i="14"/>
  <c r="D76" i="14"/>
  <c r="E76" i="14"/>
  <c r="F76" i="14"/>
  <c r="G76" i="14"/>
  <c r="H76" i="14"/>
  <c r="I76" i="14"/>
  <c r="J76" i="14"/>
  <c r="K76" i="14"/>
  <c r="L76" i="14"/>
  <c r="M76" i="14"/>
  <c r="A77" i="14"/>
  <c r="B77" i="14"/>
  <c r="C77" i="14"/>
  <c r="D77" i="14"/>
  <c r="E77" i="14"/>
  <c r="F77" i="14"/>
  <c r="G77" i="14"/>
  <c r="H77" i="14"/>
  <c r="I77" i="14"/>
  <c r="J77" i="14"/>
  <c r="K77" i="14"/>
  <c r="L77" i="14"/>
  <c r="M77" i="14"/>
  <c r="A78" i="14"/>
  <c r="B78" i="14"/>
  <c r="C78" i="14"/>
  <c r="D78" i="14"/>
  <c r="E78" i="14"/>
  <c r="F78" i="14"/>
  <c r="G78" i="14"/>
  <c r="H78" i="14"/>
  <c r="I78" i="14"/>
  <c r="J78" i="14"/>
  <c r="K78" i="14"/>
  <c r="L78" i="14"/>
  <c r="M78" i="14"/>
  <c r="A79" i="14"/>
  <c r="B79" i="14"/>
  <c r="C79" i="14"/>
  <c r="D79" i="14"/>
  <c r="E79" i="14"/>
  <c r="F79" i="14"/>
  <c r="G79" i="14"/>
  <c r="H79" i="14"/>
  <c r="I79" i="14"/>
  <c r="J79" i="14"/>
  <c r="K79" i="14"/>
  <c r="L79" i="14"/>
  <c r="M79" i="14"/>
  <c r="A80" i="14"/>
  <c r="B80" i="14"/>
  <c r="C80" i="14"/>
  <c r="D80" i="14"/>
  <c r="E80" i="14"/>
  <c r="F80" i="14"/>
  <c r="G80" i="14"/>
  <c r="H80" i="14"/>
  <c r="I80" i="14"/>
  <c r="J80" i="14"/>
  <c r="K80" i="14"/>
  <c r="L80" i="14"/>
  <c r="M80" i="14"/>
  <c r="A81" i="14"/>
  <c r="B81" i="14"/>
  <c r="C81" i="14"/>
  <c r="D81" i="14"/>
  <c r="E81" i="14"/>
  <c r="F81" i="14"/>
  <c r="G81" i="14"/>
  <c r="H81" i="14"/>
  <c r="I81" i="14"/>
  <c r="J81" i="14"/>
  <c r="K81" i="14"/>
  <c r="L81" i="14"/>
  <c r="M81" i="14"/>
  <c r="A82" i="14"/>
  <c r="B82" i="14"/>
  <c r="C82" i="14"/>
  <c r="D82" i="14"/>
  <c r="E82" i="14"/>
  <c r="F82" i="14"/>
  <c r="G82" i="14"/>
  <c r="H82" i="14"/>
  <c r="I82" i="14"/>
  <c r="J82" i="14"/>
  <c r="K82" i="14"/>
  <c r="L82" i="14"/>
  <c r="M82" i="14"/>
  <c r="A83" i="14"/>
  <c r="B83" i="14"/>
  <c r="C83" i="14"/>
  <c r="D83" i="14"/>
  <c r="E83" i="14"/>
  <c r="F83" i="14"/>
  <c r="G83" i="14"/>
  <c r="H83" i="14"/>
  <c r="I83" i="14"/>
  <c r="J83" i="14"/>
  <c r="K83" i="14"/>
  <c r="L83" i="14"/>
  <c r="M83" i="14"/>
  <c r="A84" i="14"/>
  <c r="B84" i="14"/>
  <c r="C84" i="14"/>
  <c r="D84" i="14"/>
  <c r="E84" i="14"/>
  <c r="F84" i="14"/>
  <c r="G84" i="14"/>
  <c r="H84" i="14"/>
  <c r="I84" i="14"/>
  <c r="J84" i="14"/>
  <c r="K84" i="14"/>
  <c r="L84" i="14"/>
  <c r="M84" i="14"/>
  <c r="A85" i="14"/>
  <c r="B85" i="14"/>
  <c r="C85" i="14"/>
  <c r="D85" i="14"/>
  <c r="E85" i="14"/>
  <c r="F85" i="14"/>
  <c r="G85" i="14"/>
  <c r="H85" i="14"/>
  <c r="I85" i="14"/>
  <c r="J85" i="14"/>
  <c r="K85" i="14"/>
  <c r="L85" i="14"/>
  <c r="M85" i="14"/>
  <c r="A86" i="14"/>
  <c r="B86" i="14"/>
  <c r="C86" i="14"/>
  <c r="D86" i="14"/>
  <c r="E86" i="14"/>
  <c r="F86" i="14"/>
  <c r="G86" i="14"/>
  <c r="H86" i="14"/>
  <c r="I86" i="14"/>
  <c r="J86" i="14"/>
  <c r="K86" i="14"/>
  <c r="L86" i="14"/>
  <c r="M86" i="14"/>
  <c r="A87" i="14"/>
  <c r="B87" i="14"/>
  <c r="C87" i="14"/>
  <c r="D87" i="14"/>
  <c r="E87" i="14"/>
  <c r="F87" i="14"/>
  <c r="G87" i="14"/>
  <c r="H87" i="14"/>
  <c r="I87" i="14"/>
  <c r="J87" i="14"/>
  <c r="K87" i="14"/>
  <c r="L87" i="14"/>
  <c r="M87" i="14"/>
  <c r="A88" i="14"/>
  <c r="B88" i="14"/>
  <c r="C88" i="14"/>
  <c r="D88" i="14"/>
  <c r="E88" i="14"/>
  <c r="F88" i="14"/>
  <c r="G88" i="14"/>
  <c r="H88" i="14"/>
  <c r="I88" i="14"/>
  <c r="J88" i="14"/>
  <c r="K88" i="14"/>
  <c r="L88" i="14"/>
  <c r="M88" i="14"/>
  <c r="A89" i="14"/>
  <c r="B89" i="14"/>
  <c r="C89" i="14"/>
  <c r="D89" i="14"/>
  <c r="E89" i="14"/>
  <c r="F89" i="14"/>
  <c r="G89" i="14"/>
  <c r="H89" i="14"/>
  <c r="I89" i="14"/>
  <c r="J89" i="14"/>
  <c r="K89" i="14"/>
  <c r="L89" i="14"/>
  <c r="M89" i="14"/>
  <c r="A90" i="14"/>
  <c r="B90" i="14"/>
  <c r="C90" i="14"/>
  <c r="D90" i="14"/>
  <c r="E90" i="14"/>
  <c r="F90" i="14"/>
  <c r="G90" i="14"/>
  <c r="H90" i="14"/>
  <c r="I90" i="14"/>
  <c r="J90" i="14"/>
  <c r="K90" i="14"/>
  <c r="L90" i="14"/>
  <c r="M90" i="14"/>
  <c r="A91" i="14"/>
  <c r="B91" i="14"/>
  <c r="C91" i="14"/>
  <c r="D91" i="14"/>
  <c r="E91" i="14"/>
  <c r="F91" i="14"/>
  <c r="G91" i="14"/>
  <c r="H91" i="14"/>
  <c r="I91" i="14"/>
  <c r="J91" i="14"/>
  <c r="K91" i="14"/>
  <c r="L91" i="14"/>
  <c r="M91" i="14"/>
  <c r="A92" i="14"/>
  <c r="B92" i="14"/>
  <c r="C92" i="14"/>
  <c r="D92" i="14"/>
  <c r="E92" i="14"/>
  <c r="F92" i="14"/>
  <c r="G92" i="14"/>
  <c r="H92" i="14"/>
  <c r="I92" i="14"/>
  <c r="J92" i="14"/>
  <c r="K92" i="14"/>
  <c r="L92" i="14"/>
  <c r="M92" i="14"/>
  <c r="A93" i="14"/>
  <c r="B93" i="14"/>
  <c r="C93" i="14"/>
  <c r="D93" i="14"/>
  <c r="E93" i="14"/>
  <c r="F93" i="14"/>
  <c r="G93" i="14"/>
  <c r="H93" i="14"/>
  <c r="I93" i="14"/>
  <c r="J93" i="14"/>
  <c r="K93" i="14"/>
  <c r="L93" i="14"/>
  <c r="M93" i="14"/>
  <c r="A94" i="14"/>
  <c r="B94" i="14"/>
  <c r="C94" i="14"/>
  <c r="D94" i="14"/>
  <c r="E94" i="14"/>
  <c r="F94" i="14"/>
  <c r="G94" i="14"/>
  <c r="H94" i="14"/>
  <c r="I94" i="14"/>
  <c r="J94" i="14"/>
  <c r="K94" i="14"/>
  <c r="L94" i="14"/>
  <c r="M94" i="14"/>
  <c r="A95" i="14"/>
  <c r="B95" i="14"/>
  <c r="C95" i="14"/>
  <c r="D95" i="14"/>
  <c r="E95" i="14"/>
  <c r="F95" i="14"/>
  <c r="G95" i="14"/>
  <c r="H95" i="14"/>
  <c r="I95" i="14"/>
  <c r="J95" i="14"/>
  <c r="K95" i="14"/>
  <c r="L95" i="14"/>
  <c r="M95" i="14"/>
  <c r="A96" i="14"/>
  <c r="B96" i="14"/>
  <c r="C96" i="14"/>
  <c r="D96" i="14"/>
  <c r="E96" i="14"/>
  <c r="F96" i="14"/>
  <c r="G96" i="14"/>
  <c r="H96" i="14"/>
  <c r="I96" i="14"/>
  <c r="J96" i="14"/>
  <c r="K96" i="14"/>
  <c r="L96" i="14"/>
  <c r="M96" i="14"/>
  <c r="A97" i="14"/>
  <c r="B97" i="14"/>
  <c r="C97" i="14"/>
  <c r="D97" i="14"/>
  <c r="E97" i="14"/>
  <c r="F97" i="14"/>
  <c r="G97" i="14"/>
  <c r="H97" i="14"/>
  <c r="I97" i="14"/>
  <c r="J97" i="14"/>
  <c r="K97" i="14"/>
  <c r="L97" i="14"/>
  <c r="M97" i="14"/>
  <c r="A98" i="14"/>
  <c r="B98" i="14"/>
  <c r="C98" i="14"/>
  <c r="D98" i="14"/>
  <c r="E98" i="14"/>
  <c r="F98" i="14"/>
  <c r="G98" i="14"/>
  <c r="H98" i="14"/>
  <c r="I98" i="14"/>
  <c r="J98" i="14"/>
  <c r="K98" i="14"/>
  <c r="L98" i="14"/>
  <c r="M98" i="14"/>
  <c r="A99" i="14"/>
  <c r="B99" i="14"/>
  <c r="C99" i="14"/>
  <c r="D99" i="14"/>
  <c r="E99" i="14"/>
  <c r="F99" i="14"/>
  <c r="G99" i="14"/>
  <c r="H99" i="14"/>
  <c r="I99" i="14"/>
  <c r="J99" i="14"/>
  <c r="K99" i="14"/>
  <c r="L99" i="14"/>
  <c r="M99" i="14"/>
  <c r="A100" i="14"/>
  <c r="B100" i="14"/>
  <c r="C100" i="14"/>
  <c r="D100" i="14"/>
  <c r="E100" i="14"/>
  <c r="F100" i="14"/>
  <c r="G100" i="14"/>
  <c r="H100" i="14"/>
  <c r="I100" i="14"/>
  <c r="J100" i="14"/>
  <c r="K100" i="14"/>
  <c r="L100" i="14"/>
  <c r="M100" i="14"/>
  <c r="A101" i="14"/>
  <c r="B101" i="14"/>
  <c r="C101" i="14"/>
  <c r="D101" i="14"/>
  <c r="E101" i="14"/>
  <c r="F101" i="14"/>
  <c r="G101" i="14"/>
  <c r="H101" i="14"/>
  <c r="I101" i="14"/>
  <c r="J101" i="14"/>
  <c r="K101" i="14"/>
  <c r="L101" i="14"/>
  <c r="M101" i="14"/>
  <c r="A102" i="14"/>
  <c r="B102" i="14"/>
  <c r="C102" i="14"/>
  <c r="D102" i="14"/>
  <c r="E102" i="14"/>
  <c r="F102" i="14"/>
  <c r="G102" i="14"/>
  <c r="H102" i="14"/>
  <c r="I102" i="14"/>
  <c r="J102" i="14"/>
  <c r="K102" i="14"/>
  <c r="L102" i="14"/>
  <c r="M102" i="14"/>
  <c r="A103" i="14"/>
  <c r="B103" i="14"/>
  <c r="C103" i="14"/>
  <c r="D103" i="14"/>
  <c r="E103" i="14"/>
  <c r="F103" i="14"/>
  <c r="G103" i="14"/>
  <c r="H103" i="14"/>
  <c r="I103" i="14"/>
  <c r="J103" i="14"/>
  <c r="K103" i="14"/>
  <c r="L103" i="14"/>
  <c r="M103" i="14"/>
  <c r="A104" i="14"/>
  <c r="B104" i="14"/>
  <c r="C104" i="14"/>
  <c r="D104" i="14"/>
  <c r="E104" i="14"/>
  <c r="F104" i="14"/>
  <c r="G104" i="14"/>
  <c r="H104" i="14"/>
  <c r="I104" i="14"/>
  <c r="J104" i="14"/>
  <c r="K104" i="14"/>
  <c r="L104" i="14"/>
  <c r="M104" i="14"/>
  <c r="A105" i="14"/>
  <c r="B105" i="14"/>
  <c r="C105" i="14"/>
  <c r="D105" i="14"/>
  <c r="E105" i="14"/>
  <c r="F105" i="14"/>
  <c r="G105" i="14"/>
  <c r="H105" i="14"/>
  <c r="I105" i="14"/>
  <c r="J105" i="14"/>
  <c r="K105" i="14"/>
  <c r="L105" i="14"/>
  <c r="M105" i="14"/>
  <c r="A106" i="14"/>
  <c r="B106" i="14"/>
  <c r="C106" i="14"/>
  <c r="D106" i="14"/>
  <c r="E106" i="14"/>
  <c r="F106" i="14"/>
  <c r="G106" i="14"/>
  <c r="H106" i="14"/>
  <c r="I106" i="14"/>
  <c r="J106" i="14"/>
  <c r="K106" i="14"/>
  <c r="L106" i="14"/>
  <c r="M106" i="14"/>
  <c r="A107" i="14"/>
  <c r="B107" i="14"/>
  <c r="C107" i="14"/>
  <c r="D107" i="14"/>
  <c r="E107" i="14"/>
  <c r="F107" i="14"/>
  <c r="G107" i="14"/>
  <c r="H107" i="14"/>
  <c r="I107" i="14"/>
  <c r="J107" i="14"/>
  <c r="K107" i="14"/>
  <c r="L107" i="14"/>
  <c r="M107" i="14"/>
  <c r="A108" i="14"/>
  <c r="B108" i="14"/>
  <c r="C108" i="14"/>
  <c r="D108" i="14"/>
  <c r="E108" i="14"/>
  <c r="F108" i="14"/>
  <c r="G108" i="14"/>
  <c r="H108" i="14"/>
  <c r="I108" i="14"/>
  <c r="J108" i="14"/>
  <c r="K108" i="14"/>
  <c r="L108" i="14"/>
  <c r="M108" i="14"/>
  <c r="A109" i="14"/>
  <c r="B109" i="14"/>
  <c r="C109" i="14"/>
  <c r="D109" i="14"/>
  <c r="E109" i="14"/>
  <c r="F109" i="14"/>
  <c r="G109" i="14"/>
  <c r="H109" i="14"/>
  <c r="I109" i="14"/>
  <c r="J109" i="14"/>
  <c r="K109" i="14"/>
  <c r="L109" i="14"/>
  <c r="M109" i="14"/>
  <c r="A110" i="14"/>
  <c r="B110" i="14"/>
  <c r="C110" i="14"/>
  <c r="D110" i="14"/>
  <c r="E110" i="14"/>
  <c r="F110" i="14"/>
  <c r="G110" i="14"/>
  <c r="H110" i="14"/>
  <c r="I110" i="14"/>
  <c r="J110" i="14"/>
  <c r="K110" i="14"/>
  <c r="L110" i="14"/>
  <c r="M110" i="14"/>
  <c r="A111" i="14"/>
  <c r="B111" i="14"/>
  <c r="C111" i="14"/>
  <c r="D111" i="14"/>
  <c r="E111" i="14"/>
  <c r="F111" i="14"/>
  <c r="G111" i="14"/>
  <c r="H111" i="14"/>
  <c r="I111" i="14"/>
  <c r="J111" i="14"/>
  <c r="K111" i="14"/>
  <c r="L111" i="14"/>
  <c r="M111" i="14"/>
  <c r="A112" i="14"/>
  <c r="B112" i="14"/>
  <c r="C112" i="14"/>
  <c r="D112" i="14"/>
  <c r="E112" i="14"/>
  <c r="F112" i="14"/>
  <c r="G112" i="14"/>
  <c r="H112" i="14"/>
  <c r="I112" i="14"/>
  <c r="J112" i="14"/>
  <c r="K112" i="14"/>
  <c r="L112" i="14"/>
  <c r="M112" i="14"/>
  <c r="A113" i="14"/>
  <c r="B113" i="14"/>
  <c r="C113" i="14"/>
  <c r="D113" i="14"/>
  <c r="E113" i="14"/>
  <c r="F113" i="14"/>
  <c r="G113" i="14"/>
  <c r="H113" i="14"/>
  <c r="I113" i="14"/>
  <c r="J113" i="14"/>
  <c r="K113" i="14"/>
  <c r="L113" i="14"/>
  <c r="M113" i="14"/>
  <c r="A114" i="14"/>
  <c r="B114" i="14"/>
  <c r="C114" i="14"/>
  <c r="D114" i="14"/>
  <c r="E114" i="14"/>
  <c r="F114" i="14"/>
  <c r="G114" i="14"/>
  <c r="H114" i="14"/>
  <c r="I114" i="14"/>
  <c r="J114" i="14"/>
  <c r="K114" i="14"/>
  <c r="L114" i="14"/>
  <c r="M114" i="14"/>
  <c r="A115" i="14"/>
  <c r="B115" i="14"/>
  <c r="C115" i="14"/>
  <c r="D115" i="14"/>
  <c r="E115" i="14"/>
  <c r="F115" i="14"/>
  <c r="G115" i="14"/>
  <c r="H115" i="14"/>
  <c r="I115" i="14"/>
  <c r="J115" i="14"/>
  <c r="K115" i="14"/>
  <c r="L115" i="14"/>
  <c r="M115" i="14"/>
  <c r="A116" i="14"/>
  <c r="B116" i="14"/>
  <c r="C116" i="14"/>
  <c r="D116" i="14"/>
  <c r="E116" i="14"/>
  <c r="F116" i="14"/>
  <c r="G116" i="14"/>
  <c r="H116" i="14"/>
  <c r="I116" i="14"/>
  <c r="J116" i="14"/>
  <c r="K116" i="14"/>
  <c r="L116" i="14"/>
  <c r="M116" i="14"/>
  <c r="A117" i="14"/>
  <c r="B117" i="14"/>
  <c r="C117" i="14"/>
  <c r="D117" i="14"/>
  <c r="E117" i="14"/>
  <c r="F117" i="14"/>
  <c r="G117" i="14"/>
  <c r="H117" i="14"/>
  <c r="I117" i="14"/>
  <c r="J117" i="14"/>
  <c r="K117" i="14"/>
  <c r="L117" i="14"/>
  <c r="M117" i="14"/>
  <c r="A118" i="14"/>
  <c r="B118" i="14"/>
  <c r="C118" i="14"/>
  <c r="D118" i="14"/>
  <c r="E118" i="14"/>
  <c r="F118" i="14"/>
  <c r="G118" i="14"/>
  <c r="H118" i="14"/>
  <c r="I118" i="14"/>
  <c r="J118" i="14"/>
  <c r="K118" i="14"/>
  <c r="L118" i="14"/>
  <c r="M118" i="14"/>
  <c r="A119" i="14"/>
  <c r="B119" i="14"/>
  <c r="C119" i="14"/>
  <c r="D119" i="14"/>
  <c r="E119" i="14"/>
  <c r="F119" i="14"/>
  <c r="G119" i="14"/>
  <c r="H119" i="14"/>
  <c r="I119" i="14"/>
  <c r="J119" i="14"/>
  <c r="K119" i="14"/>
  <c r="L119" i="14"/>
  <c r="M119" i="14"/>
  <c r="A120" i="14"/>
  <c r="B120" i="14"/>
  <c r="C120" i="14"/>
  <c r="D120" i="14"/>
  <c r="E120" i="14"/>
  <c r="F120" i="14"/>
  <c r="G120" i="14"/>
  <c r="H120" i="14"/>
  <c r="I120" i="14"/>
  <c r="J120" i="14"/>
  <c r="K120" i="14"/>
  <c r="L120" i="14"/>
  <c r="M120" i="14"/>
  <c r="A121" i="14"/>
  <c r="B121" i="14"/>
  <c r="C121" i="14"/>
  <c r="D121" i="14"/>
  <c r="E121" i="14"/>
  <c r="F121" i="14"/>
  <c r="G121" i="14"/>
  <c r="H121" i="14"/>
  <c r="I121" i="14"/>
  <c r="J121" i="14"/>
  <c r="K121" i="14"/>
  <c r="L121" i="14"/>
  <c r="M121" i="14"/>
  <c r="A122" i="14"/>
  <c r="B122" i="14"/>
  <c r="C122" i="14"/>
  <c r="D122" i="14"/>
  <c r="E122" i="14"/>
  <c r="F122" i="14"/>
  <c r="G122" i="14"/>
  <c r="H122" i="14"/>
  <c r="I122" i="14"/>
  <c r="J122" i="14"/>
  <c r="K122" i="14"/>
  <c r="L122" i="14"/>
  <c r="M122" i="14"/>
  <c r="A123" i="14"/>
  <c r="B123" i="14"/>
  <c r="C123" i="14"/>
  <c r="D123" i="14"/>
  <c r="E123" i="14"/>
  <c r="F123" i="14"/>
  <c r="G123" i="14"/>
  <c r="H123" i="14"/>
  <c r="I123" i="14"/>
  <c r="J123" i="14"/>
  <c r="K123" i="14"/>
  <c r="L123" i="14"/>
  <c r="M123" i="14"/>
  <c r="A124" i="14"/>
  <c r="B124" i="14"/>
  <c r="C124" i="14"/>
  <c r="D124" i="14"/>
  <c r="E124" i="14"/>
  <c r="F124" i="14"/>
  <c r="G124" i="14"/>
  <c r="H124" i="14"/>
  <c r="I124" i="14"/>
  <c r="J124" i="14"/>
  <c r="K124" i="14"/>
  <c r="L124" i="14"/>
  <c r="M124" i="14"/>
  <c r="A125" i="14"/>
  <c r="B125" i="14"/>
  <c r="C125" i="14"/>
  <c r="D125" i="14"/>
  <c r="E125" i="14"/>
  <c r="F125" i="14"/>
  <c r="G125" i="14"/>
  <c r="H125" i="14"/>
  <c r="I125" i="14"/>
  <c r="J125" i="14"/>
  <c r="K125" i="14"/>
  <c r="L125" i="14"/>
  <c r="M125" i="14"/>
  <c r="A126" i="14"/>
  <c r="B126" i="14"/>
  <c r="C126" i="14"/>
  <c r="D126" i="14"/>
  <c r="E126" i="14"/>
  <c r="F126" i="14"/>
  <c r="G126" i="14"/>
  <c r="H126" i="14"/>
  <c r="I126" i="14"/>
  <c r="J126" i="14"/>
  <c r="K126" i="14"/>
  <c r="L126" i="14"/>
  <c r="M126" i="14"/>
  <c r="A127" i="14"/>
  <c r="B127" i="14"/>
  <c r="C127" i="14"/>
  <c r="D127" i="14"/>
  <c r="E127" i="14"/>
  <c r="F127" i="14"/>
  <c r="G127" i="14"/>
  <c r="H127" i="14"/>
  <c r="I127" i="14"/>
  <c r="J127" i="14"/>
  <c r="K127" i="14"/>
  <c r="L127" i="14"/>
  <c r="M127" i="14"/>
  <c r="A128" i="14"/>
  <c r="B128" i="14"/>
  <c r="C128" i="14"/>
  <c r="D128" i="14"/>
  <c r="E128" i="14"/>
  <c r="F128" i="14"/>
  <c r="G128" i="14"/>
  <c r="H128" i="14"/>
  <c r="I128" i="14"/>
  <c r="J128" i="14"/>
  <c r="K128" i="14"/>
  <c r="L128" i="14"/>
  <c r="M128" i="14"/>
  <c r="A129" i="14"/>
  <c r="B129" i="14"/>
  <c r="C129" i="14"/>
  <c r="D129" i="14"/>
  <c r="E129" i="14"/>
  <c r="F129" i="14"/>
  <c r="G129" i="14"/>
  <c r="H129" i="14"/>
  <c r="I129" i="14"/>
  <c r="J129" i="14"/>
  <c r="K129" i="14"/>
  <c r="L129" i="14"/>
  <c r="M129" i="14"/>
  <c r="A130" i="14"/>
  <c r="B130" i="14"/>
  <c r="C130" i="14"/>
  <c r="D130" i="14"/>
  <c r="E130" i="14"/>
  <c r="F130" i="14"/>
  <c r="G130" i="14"/>
  <c r="H130" i="14"/>
  <c r="I130" i="14"/>
  <c r="J130" i="14"/>
  <c r="K130" i="14"/>
  <c r="L130" i="14"/>
  <c r="M130" i="14"/>
  <c r="A131" i="14"/>
  <c r="B131" i="14"/>
  <c r="C131" i="14"/>
  <c r="D131" i="14"/>
  <c r="E131" i="14"/>
  <c r="F131" i="14"/>
  <c r="G131" i="14"/>
  <c r="H131" i="14"/>
  <c r="I131" i="14"/>
  <c r="J131" i="14"/>
  <c r="K131" i="14"/>
  <c r="L131" i="14"/>
  <c r="M131" i="14"/>
  <c r="A132" i="14"/>
  <c r="B132" i="14"/>
  <c r="C132" i="14"/>
  <c r="D132" i="14"/>
  <c r="E132" i="14"/>
  <c r="F132" i="14"/>
  <c r="G132" i="14"/>
  <c r="H132" i="14"/>
  <c r="I132" i="14"/>
  <c r="J132" i="14"/>
  <c r="K132" i="14"/>
  <c r="L132" i="14"/>
  <c r="M132" i="14"/>
  <c r="A133" i="14"/>
  <c r="B133" i="14"/>
  <c r="C133" i="14"/>
  <c r="D133" i="14"/>
  <c r="E133" i="14"/>
  <c r="F133" i="14"/>
  <c r="G133" i="14"/>
  <c r="H133" i="14"/>
  <c r="I133" i="14"/>
  <c r="J133" i="14"/>
  <c r="K133" i="14"/>
  <c r="L133" i="14"/>
  <c r="M133" i="14"/>
  <c r="A134" i="14"/>
  <c r="B134" i="14"/>
  <c r="C134" i="14"/>
  <c r="D134" i="14"/>
  <c r="E134" i="14"/>
  <c r="F134" i="14"/>
  <c r="G134" i="14"/>
  <c r="H134" i="14"/>
  <c r="I134" i="14"/>
  <c r="J134" i="14"/>
  <c r="K134" i="14"/>
  <c r="L134" i="14"/>
  <c r="M134" i="14"/>
  <c r="A135" i="14"/>
  <c r="B135" i="14"/>
  <c r="C135" i="14"/>
  <c r="D135" i="14"/>
  <c r="E135" i="14"/>
  <c r="F135" i="14"/>
  <c r="G135" i="14"/>
  <c r="H135" i="14"/>
  <c r="I135" i="14"/>
  <c r="J135" i="14"/>
  <c r="K135" i="14"/>
  <c r="L135" i="14"/>
  <c r="M135" i="14"/>
  <c r="A136" i="14"/>
  <c r="B136" i="14"/>
  <c r="C136" i="14"/>
  <c r="D136" i="14"/>
  <c r="E136" i="14"/>
  <c r="F136" i="14"/>
  <c r="G136" i="14"/>
  <c r="H136" i="14"/>
  <c r="I136" i="14"/>
  <c r="J136" i="14"/>
  <c r="K136" i="14"/>
  <c r="L136" i="14"/>
  <c r="M136" i="14"/>
  <c r="A137" i="14"/>
  <c r="B137" i="14"/>
  <c r="C137" i="14"/>
  <c r="D137" i="14"/>
  <c r="E137" i="14"/>
  <c r="F137" i="14"/>
  <c r="G137" i="14"/>
  <c r="H137" i="14"/>
  <c r="I137" i="14"/>
  <c r="J137" i="14"/>
  <c r="K137" i="14"/>
  <c r="L137" i="14"/>
  <c r="M137" i="14"/>
  <c r="A138" i="14"/>
  <c r="B138" i="14"/>
  <c r="C138" i="14"/>
  <c r="D138" i="14"/>
  <c r="E138" i="14"/>
  <c r="F138" i="14"/>
  <c r="G138" i="14"/>
  <c r="H138" i="14"/>
  <c r="I138" i="14"/>
  <c r="J138" i="14"/>
  <c r="K138" i="14"/>
  <c r="L138" i="14"/>
  <c r="M138" i="14"/>
  <c r="A139" i="14"/>
  <c r="B139" i="14"/>
  <c r="C139" i="14"/>
  <c r="D139" i="14"/>
  <c r="E139" i="14"/>
  <c r="F139" i="14"/>
  <c r="G139" i="14"/>
  <c r="H139" i="14"/>
  <c r="I139" i="14"/>
  <c r="J139" i="14"/>
  <c r="K139" i="14"/>
  <c r="L139" i="14"/>
  <c r="M139" i="14"/>
  <c r="A140" i="14"/>
  <c r="B140" i="14"/>
  <c r="C140" i="14"/>
  <c r="D140" i="14"/>
  <c r="E140" i="14"/>
  <c r="F140" i="14"/>
  <c r="G140" i="14"/>
  <c r="H140" i="14"/>
  <c r="I140" i="14"/>
  <c r="J140" i="14"/>
  <c r="K140" i="14"/>
  <c r="L140" i="14"/>
  <c r="M140" i="14"/>
  <c r="A141" i="14"/>
  <c r="B141" i="14"/>
  <c r="C141" i="14"/>
  <c r="D141" i="14"/>
  <c r="E141" i="14"/>
  <c r="F141" i="14"/>
  <c r="G141" i="14"/>
  <c r="H141" i="14"/>
  <c r="I141" i="14"/>
  <c r="J141" i="14"/>
  <c r="K141" i="14"/>
  <c r="L141" i="14"/>
  <c r="M141" i="14"/>
  <c r="A142" i="14"/>
  <c r="B142" i="14"/>
  <c r="C142" i="14"/>
  <c r="D142" i="14"/>
  <c r="E142" i="14"/>
  <c r="F142" i="14"/>
  <c r="G142" i="14"/>
  <c r="H142" i="14"/>
  <c r="I142" i="14"/>
  <c r="J142" i="14"/>
  <c r="K142" i="14"/>
  <c r="L142" i="14"/>
  <c r="M142" i="14"/>
  <c r="A143" i="14"/>
  <c r="B143" i="14"/>
  <c r="C143" i="14"/>
  <c r="D143" i="14"/>
  <c r="E143" i="14"/>
  <c r="F143" i="14"/>
  <c r="G143" i="14"/>
  <c r="H143" i="14"/>
  <c r="I143" i="14"/>
  <c r="J143" i="14"/>
  <c r="K143" i="14"/>
  <c r="L143" i="14"/>
  <c r="M143" i="14"/>
  <c r="A144" i="14"/>
  <c r="B144" i="14"/>
  <c r="C144" i="14"/>
  <c r="D144" i="14"/>
  <c r="E144" i="14"/>
  <c r="F144" i="14"/>
  <c r="G144" i="14"/>
  <c r="H144" i="14"/>
  <c r="I144" i="14"/>
  <c r="J144" i="14"/>
  <c r="K144" i="14"/>
  <c r="L144" i="14"/>
  <c r="M144" i="14"/>
  <c r="A145" i="14"/>
  <c r="B145" i="14"/>
  <c r="C145" i="14"/>
  <c r="D145" i="14"/>
  <c r="E145" i="14"/>
  <c r="F145" i="14"/>
  <c r="G145" i="14"/>
  <c r="H145" i="14"/>
  <c r="I145" i="14"/>
  <c r="J145" i="14"/>
  <c r="K145" i="14"/>
  <c r="L145" i="14"/>
  <c r="M145" i="14"/>
  <c r="A146" i="14"/>
  <c r="B146" i="14"/>
  <c r="C146" i="14"/>
  <c r="D146" i="14"/>
  <c r="E146" i="14"/>
  <c r="F146" i="14"/>
  <c r="G146" i="14"/>
  <c r="H146" i="14"/>
  <c r="I146" i="14"/>
  <c r="J146" i="14"/>
  <c r="K146" i="14"/>
  <c r="L146" i="14"/>
  <c r="M146" i="14"/>
  <c r="A147" i="14"/>
  <c r="B147" i="14"/>
  <c r="C147" i="14"/>
  <c r="D147" i="14"/>
  <c r="E147" i="14"/>
  <c r="F147" i="14"/>
  <c r="G147" i="14"/>
  <c r="H147" i="14"/>
  <c r="I147" i="14"/>
  <c r="J147" i="14"/>
  <c r="K147" i="14"/>
  <c r="L147" i="14"/>
  <c r="M147" i="14"/>
  <c r="A148" i="14"/>
  <c r="B148" i="14"/>
  <c r="C148" i="14"/>
  <c r="D148" i="14"/>
  <c r="E148" i="14"/>
  <c r="F148" i="14"/>
  <c r="G148" i="14"/>
  <c r="H148" i="14"/>
  <c r="I148" i="14"/>
  <c r="J148" i="14"/>
  <c r="K148" i="14"/>
  <c r="L148" i="14"/>
  <c r="M148" i="14"/>
  <c r="A149" i="14"/>
  <c r="B149" i="14"/>
  <c r="C149" i="14"/>
  <c r="D149" i="14"/>
  <c r="E149" i="14"/>
  <c r="F149" i="14"/>
  <c r="G149" i="14"/>
  <c r="H149" i="14"/>
  <c r="I149" i="14"/>
  <c r="J149" i="14"/>
  <c r="K149" i="14"/>
  <c r="L149" i="14"/>
  <c r="M149" i="14"/>
  <c r="A150" i="14"/>
  <c r="B150" i="14"/>
  <c r="C150" i="14"/>
  <c r="D150" i="14"/>
  <c r="E150" i="14"/>
  <c r="F150" i="14"/>
  <c r="G150" i="14"/>
  <c r="H150" i="14"/>
  <c r="I150" i="14"/>
  <c r="J150" i="14"/>
  <c r="K150" i="14"/>
  <c r="L150" i="14"/>
  <c r="M150" i="14"/>
  <c r="A151" i="14"/>
  <c r="B151" i="14"/>
  <c r="C151" i="14"/>
  <c r="D151" i="14"/>
  <c r="E151" i="14"/>
  <c r="F151" i="14"/>
  <c r="G151" i="14"/>
  <c r="H151" i="14"/>
  <c r="I151" i="14"/>
  <c r="J151" i="14"/>
  <c r="K151" i="14"/>
  <c r="L151" i="14"/>
  <c r="M151" i="14"/>
  <c r="A152" i="14"/>
  <c r="B152" i="14"/>
  <c r="C152" i="14"/>
  <c r="D152" i="14"/>
  <c r="E152" i="14"/>
  <c r="F152" i="14"/>
  <c r="G152" i="14"/>
  <c r="H152" i="14"/>
  <c r="I152" i="14"/>
  <c r="J152" i="14"/>
  <c r="K152" i="14"/>
  <c r="L152" i="14"/>
  <c r="M152" i="14"/>
  <c r="A153" i="14"/>
  <c r="B153" i="14"/>
  <c r="C153" i="14"/>
  <c r="D153" i="14"/>
  <c r="E153" i="14"/>
  <c r="F153" i="14"/>
  <c r="G153" i="14"/>
  <c r="H153" i="14"/>
  <c r="I153" i="14"/>
  <c r="J153" i="14"/>
  <c r="K153" i="14"/>
  <c r="L153" i="14"/>
  <c r="M153" i="14"/>
  <c r="A154" i="14"/>
  <c r="B154" i="14"/>
  <c r="C154" i="14"/>
  <c r="D154" i="14"/>
  <c r="E154" i="14"/>
  <c r="F154" i="14"/>
  <c r="G154" i="14"/>
  <c r="H154" i="14"/>
  <c r="I154" i="14"/>
  <c r="J154" i="14"/>
  <c r="K154" i="14"/>
  <c r="L154" i="14"/>
  <c r="M154" i="14"/>
  <c r="A155" i="14"/>
  <c r="B155" i="14"/>
  <c r="C155" i="14"/>
  <c r="D155" i="14"/>
  <c r="E155" i="14"/>
  <c r="F155" i="14"/>
  <c r="G155" i="14"/>
  <c r="H155" i="14"/>
  <c r="I155" i="14"/>
  <c r="J155" i="14"/>
  <c r="K155" i="14"/>
  <c r="L155" i="14"/>
  <c r="M155" i="14"/>
  <c r="A156" i="14"/>
  <c r="B156" i="14"/>
  <c r="C156" i="14"/>
  <c r="D156" i="14"/>
  <c r="E156" i="14"/>
  <c r="F156" i="14"/>
  <c r="G156" i="14"/>
  <c r="H156" i="14"/>
  <c r="I156" i="14"/>
  <c r="J156" i="14"/>
  <c r="K156" i="14"/>
  <c r="L156" i="14"/>
  <c r="M156" i="14"/>
  <c r="A157" i="14"/>
  <c r="B157" i="14"/>
  <c r="C157" i="14"/>
  <c r="D157" i="14"/>
  <c r="E157" i="14"/>
  <c r="F157" i="14"/>
  <c r="G157" i="14"/>
  <c r="H157" i="14"/>
  <c r="I157" i="14"/>
  <c r="J157" i="14"/>
  <c r="K157" i="14"/>
  <c r="L157" i="14"/>
  <c r="M157" i="14"/>
  <c r="A158" i="14"/>
  <c r="B158" i="14"/>
  <c r="C158" i="14"/>
  <c r="D158" i="14"/>
  <c r="E158" i="14"/>
  <c r="F158" i="14"/>
  <c r="G158" i="14"/>
  <c r="H158" i="14"/>
  <c r="I158" i="14"/>
  <c r="J158" i="14"/>
  <c r="K158" i="14"/>
  <c r="L158" i="14"/>
  <c r="M158" i="14"/>
  <c r="A159" i="14"/>
  <c r="B159" i="14"/>
  <c r="C159" i="14"/>
  <c r="D159" i="14"/>
  <c r="E159" i="14"/>
  <c r="F159" i="14"/>
  <c r="G159" i="14"/>
  <c r="H159" i="14"/>
  <c r="I159" i="14"/>
  <c r="J159" i="14"/>
  <c r="K159" i="14"/>
  <c r="L159" i="14"/>
  <c r="M159" i="14"/>
  <c r="A160" i="14"/>
  <c r="B160" i="14"/>
  <c r="C160" i="14"/>
  <c r="D160" i="14"/>
  <c r="E160" i="14"/>
  <c r="F160" i="14"/>
  <c r="G160" i="14"/>
  <c r="H160" i="14"/>
  <c r="I160" i="14"/>
  <c r="J160" i="14"/>
  <c r="K160" i="14"/>
  <c r="L160" i="14"/>
  <c r="M160" i="14"/>
  <c r="A161" i="14"/>
  <c r="B161" i="14"/>
  <c r="C161" i="14"/>
  <c r="D161" i="14"/>
  <c r="E161" i="14"/>
  <c r="F161" i="14"/>
  <c r="G161" i="14"/>
  <c r="H161" i="14"/>
  <c r="I161" i="14"/>
  <c r="J161" i="14"/>
  <c r="K161" i="14"/>
  <c r="L161" i="14"/>
  <c r="M161" i="14"/>
  <c r="A162" i="14"/>
  <c r="B162" i="14"/>
  <c r="C162" i="14"/>
  <c r="D162" i="14"/>
  <c r="E162" i="14"/>
  <c r="F162" i="14"/>
  <c r="G162" i="14"/>
  <c r="H162" i="14"/>
  <c r="I162" i="14"/>
  <c r="J162" i="14"/>
  <c r="K162" i="14"/>
  <c r="L162" i="14"/>
  <c r="M162" i="14"/>
  <c r="A163" i="14"/>
  <c r="B163" i="14"/>
  <c r="C163" i="14"/>
  <c r="D163" i="14"/>
  <c r="E163" i="14"/>
  <c r="F163" i="14"/>
  <c r="G163" i="14"/>
  <c r="H163" i="14"/>
  <c r="I163" i="14"/>
  <c r="J163" i="14"/>
  <c r="K163" i="14"/>
  <c r="L163" i="14"/>
  <c r="M163" i="14"/>
  <c r="A164" i="14"/>
  <c r="B164" i="14"/>
  <c r="C164" i="14"/>
  <c r="D164" i="14"/>
  <c r="E164" i="14"/>
  <c r="F164" i="14"/>
  <c r="G164" i="14"/>
  <c r="H164" i="14"/>
  <c r="I164" i="14"/>
  <c r="J164" i="14"/>
  <c r="K164" i="14"/>
  <c r="L164" i="14"/>
  <c r="M164" i="14"/>
  <c r="A165" i="14"/>
  <c r="B165" i="14"/>
  <c r="C165" i="14"/>
  <c r="D165" i="14"/>
  <c r="E165" i="14"/>
  <c r="F165" i="14"/>
  <c r="G165" i="14"/>
  <c r="H165" i="14"/>
  <c r="I165" i="14"/>
  <c r="J165" i="14"/>
  <c r="K165" i="14"/>
  <c r="L165" i="14"/>
  <c r="M165" i="14"/>
  <c r="A166" i="14"/>
  <c r="B166" i="14"/>
  <c r="C166" i="14"/>
  <c r="D166" i="14"/>
  <c r="E166" i="14"/>
  <c r="F166" i="14"/>
  <c r="G166" i="14"/>
  <c r="H166" i="14"/>
  <c r="I166" i="14"/>
  <c r="J166" i="14"/>
  <c r="K166" i="14"/>
  <c r="L166" i="14"/>
  <c r="M166" i="14"/>
  <c r="A167" i="14"/>
  <c r="B167" i="14"/>
  <c r="C167" i="14"/>
  <c r="D167" i="14"/>
  <c r="E167" i="14"/>
  <c r="F167" i="14"/>
  <c r="G167" i="14"/>
  <c r="H167" i="14"/>
  <c r="I167" i="14"/>
  <c r="J167" i="14"/>
  <c r="K167" i="14"/>
  <c r="L167" i="14"/>
  <c r="M167" i="14"/>
  <c r="A168" i="14"/>
  <c r="B168" i="14"/>
  <c r="C168" i="14"/>
  <c r="D168" i="14"/>
  <c r="E168" i="14"/>
  <c r="F168" i="14"/>
  <c r="G168" i="14"/>
  <c r="H168" i="14"/>
  <c r="I168" i="14"/>
  <c r="J168" i="14"/>
  <c r="K168" i="14"/>
  <c r="L168" i="14"/>
  <c r="M168" i="14"/>
  <c r="A169" i="14"/>
  <c r="B169" i="14"/>
  <c r="C169" i="14"/>
  <c r="D169" i="14"/>
  <c r="E169" i="14"/>
  <c r="F169" i="14"/>
  <c r="G169" i="14"/>
  <c r="H169" i="14"/>
  <c r="I169" i="14"/>
  <c r="J169" i="14"/>
  <c r="K169" i="14"/>
  <c r="L169" i="14"/>
  <c r="M169" i="14"/>
  <c r="A170" i="14"/>
  <c r="B170" i="14"/>
  <c r="C170" i="14"/>
  <c r="D170" i="14"/>
  <c r="E170" i="14"/>
  <c r="F170" i="14"/>
  <c r="G170" i="14"/>
  <c r="H170" i="14"/>
  <c r="I170" i="14"/>
  <c r="J170" i="14"/>
  <c r="K170" i="14"/>
  <c r="L170" i="14"/>
  <c r="M170" i="14"/>
  <c r="A171" i="14"/>
  <c r="B171" i="14"/>
  <c r="C171" i="14"/>
  <c r="D171" i="14"/>
  <c r="E171" i="14"/>
  <c r="F171" i="14"/>
  <c r="G171" i="14"/>
  <c r="H171" i="14"/>
  <c r="I171" i="14"/>
  <c r="J171" i="14"/>
  <c r="K171" i="14"/>
  <c r="L171" i="14"/>
  <c r="M171" i="14"/>
  <c r="A172" i="14"/>
  <c r="B172" i="14"/>
  <c r="C172" i="14"/>
  <c r="D172" i="14"/>
  <c r="E172" i="14"/>
  <c r="F172" i="14"/>
  <c r="G172" i="14"/>
  <c r="H172" i="14"/>
  <c r="I172" i="14"/>
  <c r="J172" i="14"/>
  <c r="K172" i="14"/>
  <c r="L172" i="14"/>
  <c r="M172" i="14"/>
  <c r="A173" i="14"/>
  <c r="B173" i="14"/>
  <c r="C173" i="14"/>
  <c r="D173" i="14"/>
  <c r="E173" i="14"/>
  <c r="F173" i="14"/>
  <c r="G173" i="14"/>
  <c r="H173" i="14"/>
  <c r="I173" i="14"/>
  <c r="J173" i="14"/>
  <c r="K173" i="14"/>
  <c r="L173" i="14"/>
  <c r="M173" i="14"/>
  <c r="A174" i="14"/>
  <c r="B174" i="14"/>
  <c r="C174" i="14"/>
  <c r="D174" i="14"/>
  <c r="E174" i="14"/>
  <c r="F174" i="14"/>
  <c r="G174" i="14"/>
  <c r="H174" i="14"/>
  <c r="I174" i="14"/>
  <c r="J174" i="14"/>
  <c r="K174" i="14"/>
  <c r="L174" i="14"/>
  <c r="M174" i="14"/>
  <c r="A175" i="14"/>
  <c r="B175" i="14"/>
  <c r="C175" i="14"/>
  <c r="D175" i="14"/>
  <c r="E175" i="14"/>
  <c r="F175" i="14"/>
  <c r="G175" i="14"/>
  <c r="H175" i="14"/>
  <c r="I175" i="14"/>
  <c r="J175" i="14"/>
  <c r="K175" i="14"/>
  <c r="L175" i="14"/>
  <c r="M175" i="14"/>
  <c r="A176" i="14"/>
  <c r="B176" i="14"/>
  <c r="C176" i="14"/>
  <c r="D176" i="14"/>
  <c r="E176" i="14"/>
  <c r="F176" i="14"/>
  <c r="G176" i="14"/>
  <c r="H176" i="14"/>
  <c r="I176" i="14"/>
  <c r="J176" i="14"/>
  <c r="K176" i="14"/>
  <c r="L176" i="14"/>
  <c r="M176" i="14"/>
  <c r="A177" i="14"/>
  <c r="B177" i="14"/>
  <c r="C177" i="14"/>
  <c r="D177" i="14"/>
  <c r="E177" i="14"/>
  <c r="F177" i="14"/>
  <c r="G177" i="14"/>
  <c r="H177" i="14"/>
  <c r="I177" i="14"/>
  <c r="J177" i="14"/>
  <c r="K177" i="14"/>
  <c r="L177" i="14"/>
  <c r="M177" i="14"/>
  <c r="A178" i="14"/>
  <c r="B178" i="14"/>
  <c r="C178" i="14"/>
  <c r="D178" i="14"/>
  <c r="E178" i="14"/>
  <c r="F178" i="14"/>
  <c r="G178" i="14"/>
  <c r="H178" i="14"/>
  <c r="I178" i="14"/>
  <c r="J178" i="14"/>
  <c r="K178" i="14"/>
  <c r="L178" i="14"/>
  <c r="M178" i="14"/>
  <c r="A179" i="14"/>
  <c r="B179" i="14"/>
  <c r="C179" i="14"/>
  <c r="D179" i="14"/>
  <c r="E179" i="14"/>
  <c r="F179" i="14"/>
  <c r="G179" i="14"/>
  <c r="H179" i="14"/>
  <c r="I179" i="14"/>
  <c r="J179" i="14"/>
  <c r="K179" i="14"/>
  <c r="L179" i="14"/>
  <c r="M179" i="14"/>
  <c r="A180" i="14"/>
  <c r="B180" i="14"/>
  <c r="C180" i="14"/>
  <c r="D180" i="14"/>
  <c r="E180" i="14"/>
  <c r="F180" i="14"/>
  <c r="G180" i="14"/>
  <c r="H180" i="14"/>
  <c r="I180" i="14"/>
  <c r="J180" i="14"/>
  <c r="K180" i="14"/>
  <c r="L180" i="14"/>
  <c r="M180" i="14"/>
  <c r="A181" i="14"/>
  <c r="B181" i="14"/>
  <c r="C181" i="14"/>
  <c r="D181" i="14"/>
  <c r="E181" i="14"/>
  <c r="F181" i="14"/>
  <c r="G181" i="14"/>
  <c r="H181" i="14"/>
  <c r="I181" i="14"/>
  <c r="J181" i="14"/>
  <c r="K181" i="14"/>
  <c r="L181" i="14"/>
  <c r="M181" i="14"/>
  <c r="A182" i="14"/>
  <c r="B182" i="14"/>
  <c r="C182" i="14"/>
  <c r="D182" i="14"/>
  <c r="E182" i="14"/>
  <c r="F182" i="14"/>
  <c r="G182" i="14"/>
  <c r="H182" i="14"/>
  <c r="I182" i="14"/>
  <c r="J182" i="14"/>
  <c r="K182" i="14"/>
  <c r="L182" i="14"/>
  <c r="M182" i="14"/>
  <c r="A183" i="14"/>
  <c r="B183" i="14"/>
  <c r="C183" i="14"/>
  <c r="D183" i="14"/>
  <c r="E183" i="14"/>
  <c r="F183" i="14"/>
  <c r="G183" i="14"/>
  <c r="H183" i="14"/>
  <c r="I183" i="14"/>
  <c r="J183" i="14"/>
  <c r="K183" i="14"/>
  <c r="L183" i="14"/>
  <c r="M183" i="14"/>
  <c r="A184" i="14"/>
  <c r="B184" i="14"/>
  <c r="C184" i="14"/>
  <c r="D184" i="14"/>
  <c r="E184" i="14"/>
  <c r="F184" i="14"/>
  <c r="G184" i="14"/>
  <c r="H184" i="14"/>
  <c r="I184" i="14"/>
  <c r="J184" i="14"/>
  <c r="K184" i="14"/>
  <c r="L184" i="14"/>
  <c r="M184" i="14"/>
  <c r="A185" i="14"/>
  <c r="B185" i="14"/>
  <c r="C185" i="14"/>
  <c r="D185" i="14"/>
  <c r="E185" i="14"/>
  <c r="F185" i="14"/>
  <c r="G185" i="14"/>
  <c r="H185" i="14"/>
  <c r="I185" i="14"/>
  <c r="J185" i="14"/>
  <c r="K185" i="14"/>
  <c r="L185" i="14"/>
  <c r="M185" i="14"/>
  <c r="A186" i="14"/>
  <c r="B186" i="14"/>
  <c r="C186" i="14"/>
  <c r="D186" i="14"/>
  <c r="E186" i="14"/>
  <c r="F186" i="14"/>
  <c r="G186" i="14"/>
  <c r="H186" i="14"/>
  <c r="I186" i="14"/>
  <c r="J186" i="14"/>
  <c r="K186" i="14"/>
  <c r="L186" i="14"/>
  <c r="M186" i="14"/>
  <c r="A187" i="14"/>
  <c r="B187" i="14"/>
  <c r="C187" i="14"/>
  <c r="D187" i="14"/>
  <c r="E187" i="14"/>
  <c r="F187" i="14"/>
  <c r="G187" i="14"/>
  <c r="H187" i="14"/>
  <c r="I187" i="14"/>
  <c r="J187" i="14"/>
  <c r="K187" i="14"/>
  <c r="L187" i="14"/>
  <c r="M187" i="14"/>
  <c r="A188" i="14"/>
  <c r="B188" i="14"/>
  <c r="C188" i="14"/>
  <c r="D188" i="14"/>
  <c r="E188" i="14"/>
  <c r="F188" i="14"/>
  <c r="G188" i="14"/>
  <c r="H188" i="14"/>
  <c r="I188" i="14"/>
  <c r="J188" i="14"/>
  <c r="K188" i="14"/>
  <c r="L188" i="14"/>
  <c r="M188" i="14"/>
  <c r="A189" i="14"/>
  <c r="B189" i="14"/>
  <c r="C189" i="14"/>
  <c r="D189" i="14"/>
  <c r="E189" i="14"/>
  <c r="F189" i="14"/>
  <c r="G189" i="14"/>
  <c r="H189" i="14"/>
  <c r="I189" i="14"/>
  <c r="J189" i="14"/>
  <c r="K189" i="14"/>
  <c r="L189" i="14"/>
  <c r="M189" i="14"/>
  <c r="A190" i="14"/>
  <c r="B190" i="14"/>
  <c r="C190" i="14"/>
  <c r="D190" i="14"/>
  <c r="E190" i="14"/>
  <c r="F190" i="14"/>
  <c r="G190" i="14"/>
  <c r="H190" i="14"/>
  <c r="I190" i="14"/>
  <c r="J190" i="14"/>
  <c r="K190" i="14"/>
  <c r="L190" i="14"/>
  <c r="M190" i="14"/>
  <c r="A191" i="14"/>
  <c r="B191" i="14"/>
  <c r="C191" i="14"/>
  <c r="D191" i="14"/>
  <c r="E191" i="14"/>
  <c r="F191" i="14"/>
  <c r="G191" i="14"/>
  <c r="H191" i="14"/>
  <c r="I191" i="14"/>
  <c r="J191" i="14"/>
  <c r="K191" i="14"/>
  <c r="L191" i="14"/>
  <c r="M191" i="14"/>
  <c r="A192" i="14"/>
  <c r="B192" i="14"/>
  <c r="C192" i="14"/>
  <c r="D192" i="14"/>
  <c r="E192" i="14"/>
  <c r="F192" i="14"/>
  <c r="G192" i="14"/>
  <c r="H192" i="14"/>
  <c r="I192" i="14"/>
  <c r="J192" i="14"/>
  <c r="K192" i="14"/>
  <c r="L192" i="14"/>
  <c r="M192" i="14"/>
  <c r="A193" i="14"/>
  <c r="B193" i="14"/>
  <c r="C193" i="14"/>
  <c r="D193" i="14"/>
  <c r="E193" i="14"/>
  <c r="F193" i="14"/>
  <c r="G193" i="14"/>
  <c r="H193" i="14"/>
  <c r="I193" i="14"/>
  <c r="J193" i="14"/>
  <c r="K193" i="14"/>
  <c r="L193" i="14"/>
  <c r="M193" i="14"/>
  <c r="A194" i="14"/>
  <c r="B194" i="14"/>
  <c r="C194" i="14"/>
  <c r="D194" i="14"/>
  <c r="E194" i="14"/>
  <c r="F194" i="14"/>
  <c r="G194" i="14"/>
  <c r="H194" i="14"/>
  <c r="I194" i="14"/>
  <c r="J194" i="14"/>
  <c r="K194" i="14"/>
  <c r="L194" i="14"/>
  <c r="M194" i="14"/>
  <c r="A195" i="14"/>
  <c r="B195" i="14"/>
  <c r="C195" i="14"/>
  <c r="D195" i="14"/>
  <c r="E195" i="14"/>
  <c r="F195" i="14"/>
  <c r="G195" i="14"/>
  <c r="H195" i="14"/>
  <c r="I195" i="14"/>
  <c r="J195" i="14"/>
  <c r="K195" i="14"/>
  <c r="L195" i="14"/>
  <c r="M195" i="14"/>
  <c r="A196" i="14"/>
  <c r="B196" i="14"/>
  <c r="C196" i="14"/>
  <c r="D196" i="14"/>
  <c r="E196" i="14"/>
  <c r="F196" i="14"/>
  <c r="G196" i="14"/>
  <c r="H196" i="14"/>
  <c r="I196" i="14"/>
  <c r="J196" i="14"/>
  <c r="K196" i="14"/>
  <c r="L196" i="14"/>
  <c r="M196" i="14"/>
  <c r="A197" i="14"/>
  <c r="B197" i="14"/>
  <c r="C197" i="14"/>
  <c r="D197" i="14"/>
  <c r="E197" i="14"/>
  <c r="F197" i="14"/>
  <c r="G197" i="14"/>
  <c r="H197" i="14"/>
  <c r="I197" i="14"/>
  <c r="J197" i="14"/>
  <c r="K197" i="14"/>
  <c r="L197" i="14"/>
  <c r="M197" i="14"/>
  <c r="A198" i="14"/>
  <c r="B198" i="14"/>
  <c r="C198" i="14"/>
  <c r="D198" i="14"/>
  <c r="E198" i="14"/>
  <c r="F198" i="14"/>
  <c r="G198" i="14"/>
  <c r="H198" i="14"/>
  <c r="I198" i="14"/>
  <c r="J198" i="14"/>
  <c r="K198" i="14"/>
  <c r="L198" i="14"/>
  <c r="M198" i="14"/>
  <c r="A199" i="14"/>
  <c r="B199" i="14"/>
  <c r="C199" i="14"/>
  <c r="D199" i="14"/>
  <c r="E199" i="14"/>
  <c r="F199" i="14"/>
  <c r="G199" i="14"/>
  <c r="H199" i="14"/>
  <c r="I199" i="14"/>
  <c r="J199" i="14"/>
  <c r="K199" i="14"/>
  <c r="L199" i="14"/>
  <c r="M199" i="14"/>
  <c r="A200" i="14"/>
  <c r="B200" i="14"/>
  <c r="C200" i="14"/>
  <c r="D200" i="14"/>
  <c r="E200" i="14"/>
  <c r="F200" i="14"/>
  <c r="G200" i="14"/>
  <c r="H200" i="14"/>
  <c r="I200" i="14"/>
  <c r="J200" i="14"/>
  <c r="K200" i="14"/>
  <c r="L200" i="14"/>
  <c r="M200" i="14"/>
  <c r="A201" i="14"/>
  <c r="B201" i="14"/>
  <c r="C201" i="14"/>
  <c r="D201" i="14"/>
  <c r="E201" i="14"/>
  <c r="F201" i="14"/>
  <c r="G201" i="14"/>
  <c r="H201" i="14"/>
  <c r="I201" i="14"/>
  <c r="J201" i="14"/>
  <c r="K201" i="14"/>
  <c r="L201" i="14"/>
  <c r="M201" i="14"/>
  <c r="A202" i="14"/>
  <c r="B202" i="14"/>
  <c r="C202" i="14"/>
  <c r="D202" i="14"/>
  <c r="E202" i="14"/>
  <c r="F202" i="14"/>
  <c r="G202" i="14"/>
  <c r="H202" i="14"/>
  <c r="I202" i="14"/>
  <c r="J202" i="14"/>
  <c r="K202" i="14"/>
  <c r="L202" i="14"/>
  <c r="M202" i="14"/>
  <c r="A203" i="14"/>
  <c r="B203" i="14"/>
  <c r="C203" i="14"/>
  <c r="D203" i="14"/>
  <c r="E203" i="14"/>
  <c r="F203" i="14"/>
  <c r="G203" i="14"/>
  <c r="H203" i="14"/>
  <c r="I203" i="14"/>
  <c r="J203" i="14"/>
  <c r="K203" i="14"/>
  <c r="L203" i="14"/>
  <c r="M203" i="14"/>
  <c r="A204" i="14"/>
  <c r="B204" i="14"/>
  <c r="C204" i="14"/>
  <c r="D204" i="14"/>
  <c r="E204" i="14"/>
  <c r="F204" i="14"/>
  <c r="G204" i="14"/>
  <c r="H204" i="14"/>
  <c r="I204" i="14"/>
  <c r="J204" i="14"/>
  <c r="K204" i="14"/>
  <c r="L204" i="14"/>
  <c r="M204" i="14"/>
  <c r="A205" i="14"/>
  <c r="B205" i="14"/>
  <c r="C205" i="14"/>
  <c r="D205" i="14"/>
  <c r="E205" i="14"/>
  <c r="F205" i="14"/>
  <c r="G205" i="14"/>
  <c r="H205" i="14"/>
  <c r="I205" i="14"/>
  <c r="J205" i="14"/>
  <c r="K205" i="14"/>
  <c r="L205" i="14"/>
  <c r="M205" i="14"/>
  <c r="A206" i="14"/>
  <c r="B206" i="14"/>
  <c r="C206" i="14"/>
  <c r="D206" i="14"/>
  <c r="E206" i="14"/>
  <c r="F206" i="14"/>
  <c r="G206" i="14"/>
  <c r="H206" i="14"/>
  <c r="I206" i="14"/>
  <c r="J206" i="14"/>
  <c r="K206" i="14"/>
  <c r="L206" i="14"/>
  <c r="M206" i="14"/>
  <c r="A207" i="14"/>
  <c r="B207" i="14"/>
  <c r="C207" i="14"/>
  <c r="D207" i="14"/>
  <c r="E207" i="14"/>
  <c r="F207" i="14"/>
  <c r="G207" i="14"/>
  <c r="H207" i="14"/>
  <c r="I207" i="14"/>
  <c r="J207" i="14"/>
  <c r="K207" i="14"/>
  <c r="L207" i="14"/>
  <c r="M207" i="14"/>
  <c r="A208" i="14"/>
  <c r="B208" i="14"/>
  <c r="C208" i="14"/>
  <c r="D208" i="14"/>
  <c r="E208" i="14"/>
  <c r="F208" i="14"/>
  <c r="G208" i="14"/>
  <c r="H208" i="14"/>
  <c r="I208" i="14"/>
  <c r="J208" i="14"/>
  <c r="K208" i="14"/>
  <c r="L208" i="14"/>
  <c r="M208" i="14"/>
  <c r="A209" i="14"/>
  <c r="B209" i="14"/>
  <c r="C209" i="14"/>
  <c r="D209" i="14"/>
  <c r="E209" i="14"/>
  <c r="F209" i="14"/>
  <c r="G209" i="14"/>
  <c r="H209" i="14"/>
  <c r="I209" i="14"/>
  <c r="J209" i="14"/>
  <c r="K209" i="14"/>
  <c r="L209" i="14"/>
  <c r="M209" i="14"/>
  <c r="A210" i="14"/>
  <c r="B210" i="14"/>
  <c r="C210" i="14"/>
  <c r="D210" i="14"/>
  <c r="E210" i="14"/>
  <c r="F210" i="14"/>
  <c r="G210" i="14"/>
  <c r="H210" i="14"/>
  <c r="I210" i="14"/>
  <c r="J210" i="14"/>
  <c r="K210" i="14"/>
  <c r="L210" i="14"/>
  <c r="M210" i="14"/>
  <c r="A211" i="14"/>
  <c r="B211" i="14"/>
  <c r="C211" i="14"/>
  <c r="D211" i="14"/>
  <c r="E211" i="14"/>
  <c r="F211" i="14"/>
  <c r="G211" i="14"/>
  <c r="H211" i="14"/>
  <c r="I211" i="14"/>
  <c r="J211" i="14"/>
  <c r="K211" i="14"/>
  <c r="L211" i="14"/>
  <c r="M211" i="14"/>
  <c r="A212" i="14"/>
  <c r="B212" i="14"/>
  <c r="C212" i="14"/>
  <c r="D212" i="14"/>
  <c r="E212" i="14"/>
  <c r="F212" i="14"/>
  <c r="G212" i="14"/>
  <c r="H212" i="14"/>
  <c r="I212" i="14"/>
  <c r="J212" i="14"/>
  <c r="K212" i="14"/>
  <c r="L212" i="14"/>
  <c r="M212" i="14"/>
  <c r="A213" i="14"/>
  <c r="B213" i="14"/>
  <c r="C213" i="14"/>
  <c r="D213" i="14"/>
  <c r="E213" i="14"/>
  <c r="F213" i="14"/>
  <c r="G213" i="14"/>
  <c r="H213" i="14"/>
  <c r="I213" i="14"/>
  <c r="J213" i="14"/>
  <c r="K213" i="14"/>
  <c r="L213" i="14"/>
  <c r="M213" i="14"/>
  <c r="A214" i="14"/>
  <c r="B214" i="14"/>
  <c r="C214" i="14"/>
  <c r="D214" i="14"/>
  <c r="E214" i="14"/>
  <c r="F214" i="14"/>
  <c r="G214" i="14"/>
  <c r="H214" i="14"/>
  <c r="I214" i="14"/>
  <c r="J214" i="14"/>
  <c r="K214" i="14"/>
  <c r="L214" i="14"/>
  <c r="M214" i="14"/>
  <c r="A215" i="14"/>
  <c r="B215" i="14"/>
  <c r="C215" i="14"/>
  <c r="D215" i="14"/>
  <c r="E215" i="14"/>
  <c r="F215" i="14"/>
  <c r="G215" i="14"/>
  <c r="H215" i="14"/>
  <c r="I215" i="14"/>
  <c r="J215" i="14"/>
  <c r="K215" i="14"/>
  <c r="L215" i="14"/>
  <c r="M215" i="14"/>
  <c r="A216" i="14"/>
  <c r="B216" i="14"/>
  <c r="C216" i="14"/>
  <c r="D216" i="14"/>
  <c r="E216" i="14"/>
  <c r="F216" i="14"/>
  <c r="G216" i="14"/>
  <c r="H216" i="14"/>
  <c r="I216" i="14"/>
  <c r="J216" i="14"/>
  <c r="K216" i="14"/>
  <c r="L216" i="14"/>
  <c r="M216" i="14"/>
  <c r="A217" i="14"/>
  <c r="B217" i="14"/>
  <c r="C217" i="14"/>
  <c r="D217" i="14"/>
  <c r="E217" i="14"/>
  <c r="F217" i="14"/>
  <c r="G217" i="14"/>
  <c r="H217" i="14"/>
  <c r="I217" i="14"/>
  <c r="J217" i="14"/>
  <c r="K217" i="14"/>
  <c r="L217" i="14"/>
  <c r="M217" i="14"/>
  <c r="A218" i="14"/>
  <c r="B218" i="14"/>
  <c r="C218" i="14"/>
  <c r="D218" i="14"/>
  <c r="E218" i="14"/>
  <c r="F218" i="14"/>
  <c r="G218" i="14"/>
  <c r="H218" i="14"/>
  <c r="I218" i="14"/>
  <c r="J218" i="14"/>
  <c r="K218" i="14"/>
  <c r="L218" i="14"/>
  <c r="M218" i="14"/>
  <c r="A219" i="14"/>
  <c r="B219" i="14"/>
  <c r="C219" i="14"/>
  <c r="D219" i="14"/>
  <c r="E219" i="14"/>
  <c r="F219" i="14"/>
  <c r="G219" i="14"/>
  <c r="H219" i="14"/>
  <c r="I219" i="14"/>
  <c r="J219" i="14"/>
  <c r="K219" i="14"/>
  <c r="L219" i="14"/>
  <c r="M219" i="14"/>
  <c r="A220" i="14"/>
  <c r="B220" i="14"/>
  <c r="C220" i="14"/>
  <c r="D220" i="14"/>
  <c r="E220" i="14"/>
  <c r="F220" i="14"/>
  <c r="G220" i="14"/>
  <c r="H220" i="14"/>
  <c r="I220" i="14"/>
  <c r="J220" i="14"/>
  <c r="K220" i="14"/>
  <c r="L220" i="14"/>
  <c r="M220" i="14"/>
  <c r="A221" i="14"/>
  <c r="B221" i="14"/>
  <c r="C221" i="14"/>
  <c r="D221" i="14"/>
  <c r="E221" i="14"/>
  <c r="F221" i="14"/>
  <c r="G221" i="14"/>
  <c r="H221" i="14"/>
  <c r="I221" i="14"/>
  <c r="J221" i="14"/>
  <c r="K221" i="14"/>
  <c r="L221" i="14"/>
  <c r="M221" i="14"/>
  <c r="A222" i="14"/>
  <c r="B222" i="14"/>
  <c r="C222" i="14"/>
  <c r="D222" i="14"/>
  <c r="E222" i="14"/>
  <c r="F222" i="14"/>
  <c r="G222" i="14"/>
  <c r="H222" i="14"/>
  <c r="I222" i="14"/>
  <c r="J222" i="14"/>
  <c r="K222" i="14"/>
  <c r="L222" i="14"/>
  <c r="M222" i="14"/>
  <c r="A223" i="14"/>
  <c r="B223" i="14"/>
  <c r="C223" i="14"/>
  <c r="D223" i="14"/>
  <c r="E223" i="14"/>
  <c r="F223" i="14"/>
  <c r="G223" i="14"/>
  <c r="H223" i="14"/>
  <c r="I223" i="14"/>
  <c r="J223" i="14"/>
  <c r="K223" i="14"/>
  <c r="L223" i="14"/>
  <c r="M223" i="14"/>
  <c r="A224" i="14"/>
  <c r="B224" i="14"/>
  <c r="C224" i="14"/>
  <c r="D224" i="14"/>
  <c r="E224" i="14"/>
  <c r="F224" i="14"/>
  <c r="G224" i="14"/>
  <c r="H224" i="14"/>
  <c r="I224" i="14"/>
  <c r="J224" i="14"/>
  <c r="K224" i="14"/>
  <c r="L224" i="14"/>
  <c r="M224" i="14"/>
  <c r="A225" i="14"/>
  <c r="B225" i="14"/>
  <c r="C225" i="14"/>
  <c r="D225" i="14"/>
  <c r="E225" i="14"/>
  <c r="F225" i="14"/>
  <c r="G225" i="14"/>
  <c r="H225" i="14"/>
  <c r="I225" i="14"/>
  <c r="J225" i="14"/>
  <c r="K225" i="14"/>
  <c r="L225" i="14"/>
  <c r="M225" i="14"/>
  <c r="A226" i="14"/>
  <c r="B226" i="14"/>
  <c r="C226" i="14"/>
  <c r="D226" i="14"/>
  <c r="E226" i="14"/>
  <c r="F226" i="14"/>
  <c r="G226" i="14"/>
  <c r="H226" i="14"/>
  <c r="I226" i="14"/>
  <c r="J226" i="14"/>
  <c r="K226" i="14"/>
  <c r="L226" i="14"/>
  <c r="M226" i="14"/>
  <c r="A227" i="14"/>
  <c r="B227" i="14"/>
  <c r="C227" i="14"/>
  <c r="D227" i="14"/>
  <c r="E227" i="14"/>
  <c r="F227" i="14"/>
  <c r="G227" i="14"/>
  <c r="H227" i="14"/>
  <c r="I227" i="14"/>
  <c r="J227" i="14"/>
  <c r="K227" i="14"/>
  <c r="L227" i="14"/>
  <c r="M227" i="14"/>
  <c r="A228" i="14"/>
  <c r="B228" i="14"/>
  <c r="C228" i="14"/>
  <c r="D228" i="14"/>
  <c r="E228" i="14"/>
  <c r="F228" i="14"/>
  <c r="G228" i="14"/>
  <c r="H228" i="14"/>
  <c r="I228" i="14"/>
  <c r="J228" i="14"/>
  <c r="K228" i="14"/>
  <c r="L228" i="14"/>
  <c r="M228" i="14"/>
  <c r="A229" i="14"/>
  <c r="B229" i="14"/>
  <c r="C229" i="14"/>
  <c r="D229" i="14"/>
  <c r="E229" i="14"/>
  <c r="F229" i="14"/>
  <c r="G229" i="14"/>
  <c r="H229" i="14"/>
  <c r="I229" i="14"/>
  <c r="J229" i="14"/>
  <c r="K229" i="14"/>
  <c r="L229" i="14"/>
  <c r="M229" i="14"/>
  <c r="A230" i="14"/>
  <c r="B230" i="14"/>
  <c r="C230" i="14"/>
  <c r="D230" i="14"/>
  <c r="E230" i="14"/>
  <c r="F230" i="14"/>
  <c r="G230" i="14"/>
  <c r="H230" i="14"/>
  <c r="I230" i="14"/>
  <c r="J230" i="14"/>
  <c r="K230" i="14"/>
  <c r="L230" i="14"/>
  <c r="M230" i="14"/>
  <c r="A231" i="14"/>
  <c r="B231" i="14"/>
  <c r="C231" i="14"/>
  <c r="D231" i="14"/>
  <c r="E231" i="14"/>
  <c r="F231" i="14"/>
  <c r="G231" i="14"/>
  <c r="H231" i="14"/>
  <c r="I231" i="14"/>
  <c r="J231" i="14"/>
  <c r="K231" i="14"/>
  <c r="L231" i="14"/>
  <c r="M231" i="14"/>
  <c r="A232" i="14"/>
  <c r="B232" i="14"/>
  <c r="C232" i="14"/>
  <c r="D232" i="14"/>
  <c r="E232" i="14"/>
  <c r="F232" i="14"/>
  <c r="G232" i="14"/>
  <c r="H232" i="14"/>
  <c r="I232" i="14"/>
  <c r="J232" i="14"/>
  <c r="K232" i="14"/>
  <c r="L232" i="14"/>
  <c r="M232" i="14"/>
  <c r="A233" i="14"/>
  <c r="B233" i="14"/>
  <c r="C233" i="14"/>
  <c r="D233" i="14"/>
  <c r="E233" i="14"/>
  <c r="F233" i="14"/>
  <c r="G233" i="14"/>
  <c r="H233" i="14"/>
  <c r="I233" i="14"/>
  <c r="J233" i="14"/>
  <c r="K233" i="14"/>
  <c r="L233" i="14"/>
  <c r="M233" i="14"/>
  <c r="A234" i="14"/>
  <c r="B234" i="14"/>
  <c r="C234" i="14"/>
  <c r="D234" i="14"/>
  <c r="E234" i="14"/>
  <c r="F234" i="14"/>
  <c r="G234" i="14"/>
  <c r="H234" i="14"/>
  <c r="I234" i="14"/>
  <c r="J234" i="14"/>
  <c r="K234" i="14"/>
  <c r="L234" i="14"/>
  <c r="M234" i="14"/>
  <c r="A235" i="14"/>
  <c r="B235" i="14"/>
  <c r="C235" i="14"/>
  <c r="D235" i="14"/>
  <c r="E235" i="14"/>
  <c r="F235" i="14"/>
  <c r="G235" i="14"/>
  <c r="H235" i="14"/>
  <c r="I235" i="14"/>
  <c r="J235" i="14"/>
  <c r="K235" i="14"/>
  <c r="L235" i="14"/>
  <c r="M235" i="14"/>
  <c r="A236" i="14"/>
  <c r="B236" i="14"/>
  <c r="C236" i="14"/>
  <c r="D236" i="14"/>
  <c r="E236" i="14"/>
  <c r="F236" i="14"/>
  <c r="G236" i="14"/>
  <c r="H236" i="14"/>
  <c r="I236" i="14"/>
  <c r="J236" i="14"/>
  <c r="K236" i="14"/>
  <c r="L236" i="14"/>
  <c r="M236" i="14"/>
  <c r="A237" i="14"/>
  <c r="B237" i="14"/>
  <c r="C237" i="14"/>
  <c r="D237" i="14"/>
  <c r="E237" i="14"/>
  <c r="F237" i="14"/>
  <c r="G237" i="14"/>
  <c r="H237" i="14"/>
  <c r="I237" i="14"/>
  <c r="J237" i="14"/>
  <c r="K237" i="14"/>
  <c r="L237" i="14"/>
  <c r="M237" i="14"/>
  <c r="A238" i="14"/>
  <c r="B238" i="14"/>
  <c r="C238" i="14"/>
  <c r="D238" i="14"/>
  <c r="E238" i="14"/>
  <c r="F238" i="14"/>
  <c r="G238" i="14"/>
  <c r="H238" i="14"/>
  <c r="I238" i="14"/>
  <c r="J238" i="14"/>
  <c r="K238" i="14"/>
  <c r="L238" i="14"/>
  <c r="M238" i="14"/>
  <c r="A239" i="14"/>
  <c r="B239" i="14"/>
  <c r="C239" i="14"/>
  <c r="D239" i="14"/>
  <c r="E239" i="14"/>
  <c r="F239" i="14"/>
  <c r="G239" i="14"/>
  <c r="H239" i="14"/>
  <c r="I239" i="14"/>
  <c r="J239" i="14"/>
  <c r="K239" i="14"/>
  <c r="L239" i="14"/>
  <c r="M239" i="14"/>
  <c r="A240" i="14"/>
  <c r="B240" i="14"/>
  <c r="C240" i="14"/>
  <c r="D240" i="14"/>
  <c r="E240" i="14"/>
  <c r="F240" i="14"/>
  <c r="G240" i="14"/>
  <c r="H240" i="14"/>
  <c r="I240" i="14"/>
  <c r="J240" i="14"/>
  <c r="K240" i="14"/>
  <c r="L240" i="14"/>
  <c r="M240" i="14"/>
  <c r="A241" i="14"/>
  <c r="B241" i="14"/>
  <c r="C241" i="14"/>
  <c r="D241" i="14"/>
  <c r="E241" i="14"/>
  <c r="F241" i="14"/>
  <c r="G241" i="14"/>
  <c r="H241" i="14"/>
  <c r="I241" i="14"/>
  <c r="J241" i="14"/>
  <c r="K241" i="14"/>
  <c r="L241" i="14"/>
  <c r="M241" i="14"/>
  <c r="A242" i="14"/>
  <c r="B242" i="14"/>
  <c r="C242" i="14"/>
  <c r="D242" i="14"/>
  <c r="E242" i="14"/>
  <c r="F242" i="14"/>
  <c r="G242" i="14"/>
  <c r="H242" i="14"/>
  <c r="I242" i="14"/>
  <c r="J242" i="14"/>
  <c r="K242" i="14"/>
  <c r="L242" i="14"/>
  <c r="M242" i="14"/>
  <c r="A243" i="14"/>
  <c r="B243" i="14"/>
  <c r="C243" i="14"/>
  <c r="D243" i="14"/>
  <c r="E243" i="14"/>
  <c r="F243" i="14"/>
  <c r="G243" i="14"/>
  <c r="H243" i="14"/>
  <c r="I243" i="14"/>
  <c r="J243" i="14"/>
  <c r="K243" i="14"/>
  <c r="L243" i="14"/>
  <c r="M243" i="14"/>
  <c r="A244" i="14"/>
  <c r="B244" i="14"/>
  <c r="C244" i="14"/>
  <c r="D244" i="14"/>
  <c r="E244" i="14"/>
  <c r="F244" i="14"/>
  <c r="G244" i="14"/>
  <c r="H244" i="14"/>
  <c r="I244" i="14"/>
  <c r="J244" i="14"/>
  <c r="K244" i="14"/>
  <c r="L244" i="14"/>
  <c r="M244" i="14"/>
  <c r="A245" i="14"/>
  <c r="B245" i="14"/>
  <c r="C245" i="14"/>
  <c r="D245" i="14"/>
  <c r="E245" i="14"/>
  <c r="F245" i="14"/>
  <c r="G245" i="14"/>
  <c r="H245" i="14"/>
  <c r="I245" i="14"/>
  <c r="J245" i="14"/>
  <c r="K245" i="14"/>
  <c r="L245" i="14"/>
  <c r="M245" i="14"/>
  <c r="A246" i="14"/>
  <c r="B246" i="14"/>
  <c r="C246" i="14"/>
  <c r="D246" i="14"/>
  <c r="E246" i="14"/>
  <c r="F246" i="14"/>
  <c r="G246" i="14"/>
  <c r="H246" i="14"/>
  <c r="I246" i="14"/>
  <c r="J246" i="14"/>
  <c r="K246" i="14"/>
  <c r="L246" i="14"/>
  <c r="M246" i="14"/>
  <c r="A247" i="14"/>
  <c r="B247" i="14"/>
  <c r="C247" i="14"/>
  <c r="D247" i="14"/>
  <c r="E247" i="14"/>
  <c r="F247" i="14"/>
  <c r="G247" i="14"/>
  <c r="H247" i="14"/>
  <c r="I247" i="14"/>
  <c r="J247" i="14"/>
  <c r="K247" i="14"/>
  <c r="L247" i="14"/>
  <c r="M247" i="14"/>
  <c r="A248" i="14"/>
  <c r="B248" i="14"/>
  <c r="C248" i="14"/>
  <c r="D248" i="14"/>
  <c r="E248" i="14"/>
  <c r="F248" i="14"/>
  <c r="G248" i="14"/>
  <c r="H248" i="14"/>
  <c r="I248" i="14"/>
  <c r="J248" i="14"/>
  <c r="K248" i="14"/>
  <c r="L248" i="14"/>
  <c r="M248" i="14"/>
  <c r="A249" i="14"/>
  <c r="B249" i="14"/>
  <c r="C249" i="14"/>
  <c r="D249" i="14"/>
  <c r="E249" i="14"/>
  <c r="F249" i="14"/>
  <c r="G249" i="14"/>
  <c r="H249" i="14"/>
  <c r="I249" i="14"/>
  <c r="J249" i="14"/>
  <c r="K249" i="14"/>
  <c r="L249" i="14"/>
  <c r="M249" i="14"/>
  <c r="A250" i="14"/>
  <c r="B250" i="14"/>
  <c r="C250" i="14"/>
  <c r="D250" i="14"/>
  <c r="E250" i="14"/>
  <c r="F250" i="14"/>
  <c r="G250" i="14"/>
  <c r="H250" i="14"/>
  <c r="I250" i="14"/>
  <c r="J250" i="14"/>
  <c r="K250" i="14"/>
  <c r="L250" i="14"/>
  <c r="M250" i="14"/>
  <c r="A251" i="14"/>
  <c r="B251" i="14"/>
  <c r="C251" i="14"/>
  <c r="D251" i="14"/>
  <c r="E251" i="14"/>
  <c r="F251" i="14"/>
  <c r="G251" i="14"/>
  <c r="H251" i="14"/>
  <c r="I251" i="14"/>
  <c r="J251" i="14"/>
  <c r="K251" i="14"/>
  <c r="L251" i="14"/>
  <c r="M251" i="14"/>
  <c r="A252" i="14"/>
  <c r="B252" i="14"/>
  <c r="C252" i="14"/>
  <c r="D252" i="14"/>
  <c r="E252" i="14"/>
  <c r="F252" i="14"/>
  <c r="G252" i="14"/>
  <c r="H252" i="14"/>
  <c r="I252" i="14"/>
  <c r="J252" i="14"/>
  <c r="K252" i="14"/>
  <c r="L252" i="14"/>
  <c r="M252" i="14"/>
  <c r="A253" i="14"/>
  <c r="B253" i="14"/>
  <c r="C253" i="14"/>
  <c r="D253" i="14"/>
  <c r="E253" i="14"/>
  <c r="F253" i="14"/>
  <c r="G253" i="14"/>
  <c r="H253" i="14"/>
  <c r="I253" i="14"/>
  <c r="J253" i="14"/>
  <c r="K253" i="14"/>
  <c r="L253" i="14"/>
  <c r="M253" i="14"/>
  <c r="A254" i="14"/>
  <c r="B254" i="14"/>
  <c r="C254" i="14"/>
  <c r="D254" i="14"/>
  <c r="E254" i="14"/>
  <c r="F254" i="14"/>
  <c r="G254" i="14"/>
  <c r="H254" i="14"/>
  <c r="I254" i="14"/>
  <c r="J254" i="14"/>
  <c r="K254" i="14"/>
  <c r="L254" i="14"/>
  <c r="M254" i="14"/>
  <c r="A255" i="14"/>
  <c r="B255" i="14"/>
  <c r="C255" i="14"/>
  <c r="D255" i="14"/>
  <c r="E255" i="14"/>
  <c r="F255" i="14"/>
  <c r="G255" i="14"/>
  <c r="H255" i="14"/>
  <c r="I255" i="14"/>
  <c r="J255" i="14"/>
  <c r="K255" i="14"/>
  <c r="L255" i="14"/>
  <c r="M255" i="14"/>
  <c r="A256" i="14"/>
  <c r="B256" i="14"/>
  <c r="C256" i="14"/>
  <c r="D256" i="14"/>
  <c r="E256" i="14"/>
  <c r="F256" i="14"/>
  <c r="G256" i="14"/>
  <c r="H256" i="14"/>
  <c r="I256" i="14"/>
  <c r="J256" i="14"/>
  <c r="K256" i="14"/>
  <c r="L256" i="14"/>
  <c r="M256" i="14"/>
  <c r="A257" i="14"/>
  <c r="B257" i="14"/>
  <c r="C257" i="14"/>
  <c r="D257" i="14"/>
  <c r="E257" i="14"/>
  <c r="F257" i="14"/>
  <c r="G257" i="14"/>
  <c r="H257" i="14"/>
  <c r="I257" i="14"/>
  <c r="J257" i="14"/>
  <c r="K257" i="14"/>
  <c r="L257" i="14"/>
  <c r="M257" i="14"/>
  <c r="A258" i="14"/>
  <c r="B258" i="14"/>
  <c r="C258" i="14"/>
  <c r="D258" i="14"/>
  <c r="E258" i="14"/>
  <c r="F258" i="14"/>
  <c r="G258" i="14"/>
  <c r="H258" i="14"/>
  <c r="I258" i="14"/>
  <c r="J258" i="14"/>
  <c r="K258" i="14"/>
  <c r="L258" i="14"/>
  <c r="M258" i="14"/>
  <c r="A259" i="14"/>
  <c r="B259" i="14"/>
  <c r="C259" i="14"/>
  <c r="D259" i="14"/>
  <c r="E259" i="14"/>
  <c r="F259" i="14"/>
  <c r="G259" i="14"/>
  <c r="H259" i="14"/>
  <c r="I259" i="14"/>
  <c r="J259" i="14"/>
  <c r="K259" i="14"/>
  <c r="L259" i="14"/>
  <c r="M259" i="14"/>
  <c r="A260" i="14"/>
  <c r="B260" i="14"/>
  <c r="C260" i="14"/>
  <c r="D260" i="14"/>
  <c r="E260" i="14"/>
  <c r="F260" i="14"/>
  <c r="G260" i="14"/>
  <c r="H260" i="14"/>
  <c r="I260" i="14"/>
  <c r="J260" i="14"/>
  <c r="K260" i="14"/>
  <c r="L260" i="14"/>
  <c r="M260" i="14"/>
  <c r="A261" i="14"/>
  <c r="B261" i="14"/>
  <c r="C261" i="14"/>
  <c r="D261" i="14"/>
  <c r="E261" i="14"/>
  <c r="F261" i="14"/>
  <c r="G261" i="14"/>
  <c r="H261" i="14"/>
  <c r="I261" i="14"/>
  <c r="J261" i="14"/>
  <c r="K261" i="14"/>
  <c r="L261" i="14"/>
  <c r="M261" i="14"/>
  <c r="A262" i="14"/>
  <c r="B262" i="14"/>
  <c r="C262" i="14"/>
  <c r="D262" i="14"/>
  <c r="E262" i="14"/>
  <c r="F262" i="14"/>
  <c r="G262" i="14"/>
  <c r="H262" i="14"/>
  <c r="I262" i="14"/>
  <c r="J262" i="14"/>
  <c r="K262" i="14"/>
  <c r="L262" i="14"/>
  <c r="M262" i="14"/>
  <c r="A263" i="14"/>
  <c r="B263" i="14"/>
  <c r="C263" i="14"/>
  <c r="D263" i="14"/>
  <c r="E263" i="14"/>
  <c r="F263" i="14"/>
  <c r="G263" i="14"/>
  <c r="H263" i="14"/>
  <c r="I263" i="14"/>
  <c r="J263" i="14"/>
  <c r="K263" i="14"/>
  <c r="L263" i="14"/>
  <c r="M263" i="14"/>
  <c r="A264" i="14"/>
  <c r="B264" i="14"/>
  <c r="C264" i="14"/>
  <c r="D264" i="14"/>
  <c r="E264" i="14"/>
  <c r="F264" i="14"/>
  <c r="G264" i="14"/>
  <c r="H264" i="14"/>
  <c r="I264" i="14"/>
  <c r="J264" i="14"/>
  <c r="K264" i="14"/>
  <c r="L264" i="14"/>
  <c r="M264" i="14"/>
  <c r="A265" i="14"/>
  <c r="B265" i="14"/>
  <c r="C265" i="14"/>
  <c r="D265" i="14"/>
  <c r="E265" i="14"/>
  <c r="F265" i="14"/>
  <c r="G265" i="14"/>
  <c r="H265" i="14"/>
  <c r="I265" i="14"/>
  <c r="J265" i="14"/>
  <c r="K265" i="14"/>
  <c r="L265" i="14"/>
  <c r="M265" i="14"/>
  <c r="A266" i="14"/>
  <c r="B266" i="14"/>
  <c r="C266" i="14"/>
  <c r="D266" i="14"/>
  <c r="E266" i="14"/>
  <c r="F266" i="14"/>
  <c r="G266" i="14"/>
  <c r="H266" i="14"/>
  <c r="I266" i="14"/>
  <c r="J266" i="14"/>
  <c r="K266" i="14"/>
  <c r="L266" i="14"/>
  <c r="M266" i="14"/>
  <c r="A267" i="14"/>
  <c r="B267" i="14"/>
  <c r="C267" i="14"/>
  <c r="D267" i="14"/>
  <c r="E267" i="14"/>
  <c r="F267" i="14"/>
  <c r="G267" i="14"/>
  <c r="H267" i="14"/>
  <c r="I267" i="14"/>
  <c r="J267" i="14"/>
  <c r="K267" i="14"/>
  <c r="L267" i="14"/>
  <c r="M267" i="14"/>
  <c r="A268" i="14"/>
  <c r="B268" i="14"/>
  <c r="C268" i="14"/>
  <c r="D268" i="14"/>
  <c r="E268" i="14"/>
  <c r="F268" i="14"/>
  <c r="G268" i="14"/>
  <c r="H268" i="14"/>
  <c r="I268" i="14"/>
  <c r="J268" i="14"/>
  <c r="K268" i="14"/>
  <c r="L268" i="14"/>
  <c r="M268" i="14"/>
  <c r="A269" i="14"/>
  <c r="B269" i="14"/>
  <c r="C269" i="14"/>
  <c r="D269" i="14"/>
  <c r="E269" i="14"/>
  <c r="F269" i="14"/>
  <c r="G269" i="14"/>
  <c r="H269" i="14"/>
  <c r="I269" i="14"/>
  <c r="J269" i="14"/>
  <c r="K269" i="14"/>
  <c r="L269" i="14"/>
  <c r="M269" i="14"/>
  <c r="A270" i="14"/>
  <c r="B270" i="14"/>
  <c r="C270" i="14"/>
  <c r="D270" i="14"/>
  <c r="E270" i="14"/>
  <c r="F270" i="14"/>
  <c r="G270" i="14"/>
  <c r="H270" i="14"/>
  <c r="I270" i="14"/>
  <c r="J270" i="14"/>
  <c r="K270" i="14"/>
  <c r="L270" i="14"/>
  <c r="M270" i="14"/>
  <c r="A271" i="14"/>
  <c r="B271" i="14"/>
  <c r="C271" i="14"/>
  <c r="D271" i="14"/>
  <c r="E271" i="14"/>
  <c r="F271" i="14"/>
  <c r="G271" i="14"/>
  <c r="H271" i="14"/>
  <c r="I271" i="14"/>
  <c r="J271" i="14"/>
  <c r="K271" i="14"/>
  <c r="L271" i="14"/>
  <c r="M271" i="14"/>
  <c r="A272" i="14"/>
  <c r="B272" i="14"/>
  <c r="C272" i="14"/>
  <c r="D272" i="14"/>
  <c r="E272" i="14"/>
  <c r="F272" i="14"/>
  <c r="G272" i="14"/>
  <c r="H272" i="14"/>
  <c r="I272" i="14"/>
  <c r="J272" i="14"/>
  <c r="K272" i="14"/>
  <c r="L272" i="14"/>
  <c r="M272" i="14"/>
  <c r="A273" i="14"/>
  <c r="B273" i="14"/>
  <c r="C273" i="14"/>
  <c r="D273" i="14"/>
  <c r="E273" i="14"/>
  <c r="F273" i="14"/>
  <c r="G273" i="14"/>
  <c r="H273" i="14"/>
  <c r="I273" i="14"/>
  <c r="J273" i="14"/>
  <c r="K273" i="14"/>
  <c r="L273" i="14"/>
  <c r="M273" i="14"/>
  <c r="A274" i="14"/>
  <c r="B274" i="14"/>
  <c r="C274" i="14"/>
  <c r="D274" i="14"/>
  <c r="E274" i="14"/>
  <c r="F274" i="14"/>
  <c r="G274" i="14"/>
  <c r="H274" i="14"/>
  <c r="I274" i="14"/>
  <c r="J274" i="14"/>
  <c r="K274" i="14"/>
  <c r="L274" i="14"/>
  <c r="M274" i="14"/>
  <c r="A275" i="14"/>
  <c r="B275" i="14"/>
  <c r="C275" i="14"/>
  <c r="D275" i="14"/>
  <c r="E275" i="14"/>
  <c r="F275" i="14"/>
  <c r="G275" i="14"/>
  <c r="H275" i="14"/>
  <c r="I275" i="14"/>
  <c r="J275" i="14"/>
  <c r="K275" i="14"/>
  <c r="L275" i="14"/>
  <c r="M275" i="14"/>
  <c r="A276" i="14"/>
  <c r="B276" i="14"/>
  <c r="C276" i="14"/>
  <c r="D276" i="14"/>
  <c r="E276" i="14"/>
  <c r="F276" i="14"/>
  <c r="G276" i="14"/>
  <c r="H276" i="14"/>
  <c r="I276" i="14"/>
  <c r="J276" i="14"/>
  <c r="K276" i="14"/>
  <c r="L276" i="14"/>
  <c r="M276" i="14"/>
  <c r="A277" i="14"/>
  <c r="B277" i="14"/>
  <c r="C277" i="14"/>
  <c r="D277" i="14"/>
  <c r="E277" i="14"/>
  <c r="F277" i="14"/>
  <c r="G277" i="14"/>
  <c r="H277" i="14"/>
  <c r="I277" i="14"/>
  <c r="J277" i="14"/>
  <c r="K277" i="14"/>
  <c r="L277" i="14"/>
  <c r="M277" i="14"/>
  <c r="A278" i="14"/>
  <c r="B278" i="14"/>
  <c r="C278" i="14"/>
  <c r="D278" i="14"/>
  <c r="E278" i="14"/>
  <c r="F278" i="14"/>
  <c r="G278" i="14"/>
  <c r="H278" i="14"/>
  <c r="I278" i="14"/>
  <c r="J278" i="14"/>
  <c r="K278" i="14"/>
  <c r="L278" i="14"/>
  <c r="M278" i="14"/>
  <c r="A279" i="14"/>
  <c r="B279" i="14"/>
  <c r="C279" i="14"/>
  <c r="D279" i="14"/>
  <c r="E279" i="14"/>
  <c r="F279" i="14"/>
  <c r="G279" i="14"/>
  <c r="H279" i="14"/>
  <c r="I279" i="14"/>
  <c r="J279" i="14"/>
  <c r="K279" i="14"/>
  <c r="L279" i="14"/>
  <c r="M279" i="14"/>
  <c r="A280" i="14"/>
  <c r="B280" i="14"/>
  <c r="C280" i="14"/>
  <c r="D280" i="14"/>
  <c r="E280" i="14"/>
  <c r="F280" i="14"/>
  <c r="G280" i="14"/>
  <c r="H280" i="14"/>
  <c r="I280" i="14"/>
  <c r="J280" i="14"/>
  <c r="K280" i="14"/>
  <c r="L280" i="14"/>
  <c r="M280" i="14"/>
  <c r="A281" i="14"/>
  <c r="B281" i="14"/>
  <c r="C281" i="14"/>
  <c r="D281" i="14"/>
  <c r="E281" i="14"/>
  <c r="F281" i="14"/>
  <c r="G281" i="14"/>
  <c r="H281" i="14"/>
  <c r="I281" i="14"/>
  <c r="J281" i="14"/>
  <c r="K281" i="14"/>
  <c r="L281" i="14"/>
  <c r="M281" i="14"/>
  <c r="A282" i="14"/>
  <c r="B282" i="14"/>
  <c r="C282" i="14"/>
  <c r="D282" i="14"/>
  <c r="E282" i="14"/>
  <c r="F282" i="14"/>
  <c r="G282" i="14"/>
  <c r="H282" i="14"/>
  <c r="I282" i="14"/>
  <c r="J282" i="14"/>
  <c r="K282" i="14"/>
  <c r="L282" i="14"/>
  <c r="M282" i="14"/>
  <c r="A283" i="14"/>
  <c r="B283" i="14"/>
  <c r="C283" i="14"/>
  <c r="D283" i="14"/>
  <c r="E283" i="14"/>
  <c r="F283" i="14"/>
  <c r="G283" i="14"/>
  <c r="H283" i="14"/>
  <c r="I283" i="14"/>
  <c r="J283" i="14"/>
  <c r="K283" i="14"/>
  <c r="L283" i="14"/>
  <c r="M283" i="14"/>
  <c r="A284" i="14"/>
  <c r="B284" i="14"/>
  <c r="C284" i="14"/>
  <c r="D284" i="14"/>
  <c r="E284" i="14"/>
  <c r="F284" i="14"/>
  <c r="G284" i="14"/>
  <c r="H284" i="14"/>
  <c r="I284" i="14"/>
  <c r="J284" i="14"/>
  <c r="K284" i="14"/>
  <c r="L284" i="14"/>
  <c r="M284" i="14"/>
  <c r="A285" i="14"/>
  <c r="B285" i="14"/>
  <c r="C285" i="14"/>
  <c r="D285" i="14"/>
  <c r="E285" i="14"/>
  <c r="F285" i="14"/>
  <c r="G285" i="14"/>
  <c r="H285" i="14"/>
  <c r="I285" i="14"/>
  <c r="J285" i="14"/>
  <c r="K285" i="14"/>
  <c r="L285" i="14"/>
  <c r="M285" i="14"/>
  <c r="A286" i="14"/>
  <c r="B286" i="14"/>
  <c r="C286" i="14"/>
  <c r="D286" i="14"/>
  <c r="E286" i="14"/>
  <c r="F286" i="14"/>
  <c r="G286" i="14"/>
  <c r="H286" i="14"/>
  <c r="I286" i="14"/>
  <c r="J286" i="14"/>
  <c r="K286" i="14"/>
  <c r="L286" i="14"/>
  <c r="M286" i="14"/>
  <c r="A287" i="14"/>
  <c r="B287" i="14"/>
  <c r="C287" i="14"/>
  <c r="D287" i="14"/>
  <c r="E287" i="14"/>
  <c r="F287" i="14"/>
  <c r="G287" i="14"/>
  <c r="H287" i="14"/>
  <c r="I287" i="14"/>
  <c r="J287" i="14"/>
  <c r="K287" i="14"/>
  <c r="L287" i="14"/>
  <c r="M287" i="14"/>
  <c r="A288" i="14"/>
  <c r="B288" i="14"/>
  <c r="C288" i="14"/>
  <c r="D288" i="14"/>
  <c r="E288" i="14"/>
  <c r="F288" i="14"/>
  <c r="G288" i="14"/>
  <c r="H288" i="14"/>
  <c r="I288" i="14"/>
  <c r="J288" i="14"/>
  <c r="K288" i="14"/>
  <c r="L288" i="14"/>
  <c r="M288" i="14"/>
  <c r="A289" i="14"/>
  <c r="B289" i="14"/>
  <c r="C289" i="14"/>
  <c r="D289" i="14"/>
  <c r="E289" i="14"/>
  <c r="F289" i="14"/>
  <c r="G289" i="14"/>
  <c r="H289" i="14"/>
  <c r="I289" i="14"/>
  <c r="J289" i="14"/>
  <c r="K289" i="14"/>
  <c r="L289" i="14"/>
  <c r="M289" i="14"/>
  <c r="A290" i="14"/>
  <c r="B290" i="14"/>
  <c r="C290" i="14"/>
  <c r="D290" i="14"/>
  <c r="E290" i="14"/>
  <c r="F290" i="14"/>
  <c r="G290" i="14"/>
  <c r="H290" i="14"/>
  <c r="I290" i="14"/>
  <c r="J290" i="14"/>
  <c r="K290" i="14"/>
  <c r="L290" i="14"/>
  <c r="M290" i="14"/>
  <c r="A291" i="14"/>
  <c r="B291" i="14"/>
  <c r="C291" i="14"/>
  <c r="D291" i="14"/>
  <c r="E291" i="14"/>
  <c r="F291" i="14"/>
  <c r="G291" i="14"/>
  <c r="H291" i="14"/>
  <c r="I291" i="14"/>
  <c r="J291" i="14"/>
  <c r="K291" i="14"/>
  <c r="L291" i="14"/>
  <c r="M291" i="14"/>
  <c r="A292" i="14"/>
  <c r="B292" i="14"/>
  <c r="C292" i="14"/>
  <c r="D292" i="14"/>
  <c r="E292" i="14"/>
  <c r="F292" i="14"/>
  <c r="G292" i="14"/>
  <c r="H292" i="14"/>
  <c r="I292" i="14"/>
  <c r="J292" i="14"/>
  <c r="K292" i="14"/>
  <c r="L292" i="14"/>
  <c r="M292" i="14"/>
  <c r="A293" i="14"/>
  <c r="B293" i="14"/>
  <c r="C293" i="14"/>
  <c r="D293" i="14"/>
  <c r="E293" i="14"/>
  <c r="F293" i="14"/>
  <c r="G293" i="14"/>
  <c r="H293" i="14"/>
  <c r="I293" i="14"/>
  <c r="J293" i="14"/>
  <c r="K293" i="14"/>
  <c r="L293" i="14"/>
  <c r="M293" i="14"/>
  <c r="A294" i="14"/>
  <c r="B294" i="14"/>
  <c r="C294" i="14"/>
  <c r="D294" i="14"/>
  <c r="E294" i="14"/>
  <c r="F294" i="14"/>
  <c r="G294" i="14"/>
  <c r="H294" i="14"/>
  <c r="I294" i="14"/>
  <c r="J294" i="14"/>
  <c r="K294" i="14"/>
  <c r="L294" i="14"/>
  <c r="M294" i="14"/>
  <c r="A295" i="14"/>
  <c r="B295" i="14"/>
  <c r="C295" i="14"/>
  <c r="D295" i="14"/>
  <c r="E295" i="14"/>
  <c r="F295" i="14"/>
  <c r="G295" i="14"/>
  <c r="H295" i="14"/>
  <c r="I295" i="14"/>
  <c r="J295" i="14"/>
  <c r="K295" i="14"/>
  <c r="L295" i="14"/>
  <c r="M295" i="14"/>
  <c r="A296" i="14"/>
  <c r="B296" i="14"/>
  <c r="C296" i="14"/>
  <c r="D296" i="14"/>
  <c r="E296" i="14"/>
  <c r="F296" i="14"/>
  <c r="G296" i="14"/>
  <c r="H296" i="14"/>
  <c r="I296" i="14"/>
  <c r="J296" i="14"/>
  <c r="K296" i="14"/>
  <c r="L296" i="14"/>
  <c r="M296" i="14"/>
  <c r="A297" i="14"/>
  <c r="B297" i="14"/>
  <c r="C297" i="14"/>
  <c r="D297" i="14"/>
  <c r="E297" i="14"/>
  <c r="F297" i="14"/>
  <c r="G297" i="14"/>
  <c r="H297" i="14"/>
  <c r="I297" i="14"/>
  <c r="J297" i="14"/>
  <c r="K297" i="14"/>
  <c r="L297" i="14"/>
  <c r="M297" i="14"/>
  <c r="A298" i="14"/>
  <c r="B298" i="14"/>
  <c r="C298" i="14"/>
  <c r="D298" i="14"/>
  <c r="E298" i="14"/>
  <c r="F298" i="14"/>
  <c r="G298" i="14"/>
  <c r="H298" i="14"/>
  <c r="I298" i="14"/>
  <c r="J298" i="14"/>
  <c r="K298" i="14"/>
  <c r="L298" i="14"/>
  <c r="M298" i="14"/>
  <c r="A299" i="14"/>
  <c r="B299" i="14"/>
  <c r="C299" i="14"/>
  <c r="D299" i="14"/>
  <c r="E299" i="14"/>
  <c r="F299" i="14"/>
  <c r="G299" i="14"/>
  <c r="H299" i="14"/>
  <c r="I299" i="14"/>
  <c r="J299" i="14"/>
  <c r="K299" i="14"/>
  <c r="L299" i="14"/>
  <c r="M299" i="14"/>
  <c r="A300" i="14"/>
  <c r="B300" i="14"/>
  <c r="C300" i="14"/>
  <c r="D300" i="14"/>
  <c r="E300" i="14"/>
  <c r="F300" i="14"/>
  <c r="G300" i="14"/>
  <c r="H300" i="14"/>
  <c r="I300" i="14"/>
  <c r="J300" i="14"/>
  <c r="K300" i="14"/>
  <c r="L300" i="14"/>
  <c r="M300" i="14"/>
  <c r="A301" i="14"/>
  <c r="B301" i="14"/>
  <c r="C301" i="14"/>
  <c r="D301" i="14"/>
  <c r="E301" i="14"/>
  <c r="F301" i="14"/>
  <c r="G301" i="14"/>
  <c r="H301" i="14"/>
  <c r="I301" i="14"/>
  <c r="J301" i="14"/>
  <c r="K301" i="14"/>
  <c r="L301" i="14"/>
  <c r="M301" i="14"/>
  <c r="A302" i="14"/>
  <c r="B302" i="14"/>
  <c r="C302" i="14"/>
  <c r="D302" i="14"/>
  <c r="E302" i="14"/>
  <c r="F302" i="14"/>
  <c r="G302" i="14"/>
  <c r="H302" i="14"/>
  <c r="I302" i="14"/>
  <c r="J302" i="14"/>
  <c r="K302" i="14"/>
  <c r="L302" i="14"/>
  <c r="M302" i="14"/>
  <c r="A303" i="14"/>
  <c r="B303" i="14"/>
  <c r="C303" i="14"/>
  <c r="D303" i="14"/>
  <c r="E303" i="14"/>
  <c r="F303" i="14"/>
  <c r="G303" i="14"/>
  <c r="H303" i="14"/>
  <c r="I303" i="14"/>
  <c r="J303" i="14"/>
  <c r="K303" i="14"/>
  <c r="L303" i="14"/>
  <c r="M303" i="14"/>
  <c r="A304" i="14"/>
  <c r="B304" i="14"/>
  <c r="C304" i="14"/>
  <c r="D304" i="14"/>
  <c r="E304" i="14"/>
  <c r="F304" i="14"/>
  <c r="G304" i="14"/>
  <c r="H304" i="14"/>
  <c r="I304" i="14"/>
  <c r="J304" i="14"/>
  <c r="K304" i="14"/>
  <c r="L304" i="14"/>
  <c r="M304" i="14"/>
  <c r="A305" i="14"/>
  <c r="B305" i="14"/>
  <c r="C305" i="14"/>
  <c r="D305" i="14"/>
  <c r="E305" i="14"/>
  <c r="F305" i="14"/>
  <c r="G305" i="14"/>
  <c r="H305" i="14"/>
  <c r="I305" i="14"/>
  <c r="J305" i="14"/>
  <c r="K305" i="14"/>
  <c r="L305" i="14"/>
  <c r="M305" i="14"/>
  <c r="A306" i="14"/>
  <c r="B306" i="14"/>
  <c r="C306" i="14"/>
  <c r="D306" i="14"/>
  <c r="E306" i="14"/>
  <c r="F306" i="14"/>
  <c r="G306" i="14"/>
  <c r="H306" i="14"/>
  <c r="I306" i="14"/>
  <c r="J306" i="14"/>
  <c r="K306" i="14"/>
  <c r="L306" i="14"/>
  <c r="M306" i="14"/>
  <c r="A307" i="14"/>
  <c r="B307" i="14"/>
  <c r="C307" i="14"/>
  <c r="D307" i="14"/>
  <c r="E307" i="14"/>
  <c r="F307" i="14"/>
  <c r="G307" i="14"/>
  <c r="H307" i="14"/>
  <c r="I307" i="14"/>
  <c r="J307" i="14"/>
  <c r="K307" i="14"/>
  <c r="L307" i="14"/>
  <c r="M307" i="14"/>
  <c r="A308" i="14"/>
  <c r="B308" i="14"/>
  <c r="C308" i="14"/>
  <c r="D308" i="14"/>
  <c r="E308" i="14"/>
  <c r="F308" i="14"/>
  <c r="G308" i="14"/>
  <c r="H308" i="14"/>
  <c r="I308" i="14"/>
  <c r="J308" i="14"/>
  <c r="K308" i="14"/>
  <c r="L308" i="14"/>
  <c r="M308" i="14"/>
  <c r="A309" i="14"/>
  <c r="B309" i="14"/>
  <c r="C309" i="14"/>
  <c r="D309" i="14"/>
  <c r="E309" i="14"/>
  <c r="F309" i="14"/>
  <c r="G309" i="14"/>
  <c r="H309" i="14"/>
  <c r="I309" i="14"/>
  <c r="J309" i="14"/>
  <c r="K309" i="14"/>
  <c r="L309" i="14"/>
  <c r="M309" i="14"/>
  <c r="A310" i="14"/>
  <c r="B310" i="14"/>
  <c r="C310" i="14"/>
  <c r="D310" i="14"/>
  <c r="E310" i="14"/>
  <c r="F310" i="14"/>
  <c r="G310" i="14"/>
  <c r="H310" i="14"/>
  <c r="I310" i="14"/>
  <c r="J310" i="14"/>
  <c r="K310" i="14"/>
  <c r="L310" i="14"/>
  <c r="M310" i="14"/>
  <c r="A311" i="14"/>
  <c r="B311" i="14"/>
  <c r="C311" i="14"/>
  <c r="D311" i="14"/>
  <c r="E311" i="14"/>
  <c r="F311" i="14"/>
  <c r="G311" i="14"/>
  <c r="H311" i="14"/>
  <c r="I311" i="14"/>
  <c r="J311" i="14"/>
  <c r="K311" i="14"/>
  <c r="L311" i="14"/>
  <c r="M311" i="14"/>
  <c r="A312" i="14"/>
  <c r="B312" i="14"/>
  <c r="C312" i="14"/>
  <c r="D312" i="14"/>
  <c r="E312" i="14"/>
  <c r="F312" i="14"/>
  <c r="G312" i="14"/>
  <c r="H312" i="14"/>
  <c r="I312" i="14"/>
  <c r="J312" i="14"/>
  <c r="K312" i="14"/>
  <c r="L312" i="14"/>
  <c r="M312" i="14"/>
  <c r="A313" i="14"/>
  <c r="B313" i="14"/>
  <c r="C313" i="14"/>
  <c r="D313" i="14"/>
  <c r="E313" i="14"/>
  <c r="F313" i="14"/>
  <c r="G313" i="14"/>
  <c r="H313" i="14"/>
  <c r="I313" i="14"/>
  <c r="J313" i="14"/>
  <c r="K313" i="14"/>
  <c r="L313" i="14"/>
  <c r="M313" i="14"/>
  <c r="A314" i="14"/>
  <c r="B314" i="14"/>
  <c r="C314" i="14"/>
  <c r="D314" i="14"/>
  <c r="E314" i="14"/>
  <c r="F314" i="14"/>
  <c r="G314" i="14"/>
  <c r="H314" i="14"/>
  <c r="I314" i="14"/>
  <c r="J314" i="14"/>
  <c r="K314" i="14"/>
  <c r="L314" i="14"/>
  <c r="M314" i="14"/>
  <c r="A315" i="14"/>
  <c r="B315" i="14"/>
  <c r="C315" i="14"/>
  <c r="D315" i="14"/>
  <c r="E315" i="14"/>
  <c r="F315" i="14"/>
  <c r="G315" i="14"/>
  <c r="H315" i="14"/>
  <c r="I315" i="14"/>
  <c r="J315" i="14"/>
  <c r="K315" i="14"/>
  <c r="L315" i="14"/>
  <c r="M315" i="14"/>
  <c r="A316" i="14"/>
  <c r="B316" i="14"/>
  <c r="C316" i="14"/>
  <c r="D316" i="14"/>
  <c r="E316" i="14"/>
  <c r="F316" i="14"/>
  <c r="G316" i="14"/>
  <c r="H316" i="14"/>
  <c r="I316" i="14"/>
  <c r="J316" i="14"/>
  <c r="K316" i="14"/>
  <c r="L316" i="14"/>
  <c r="M316" i="14"/>
  <c r="A317" i="14"/>
  <c r="B317" i="14"/>
  <c r="C317" i="14"/>
  <c r="D317" i="14"/>
  <c r="E317" i="14"/>
  <c r="F317" i="14"/>
  <c r="G317" i="14"/>
  <c r="H317" i="14"/>
  <c r="I317" i="14"/>
  <c r="J317" i="14"/>
  <c r="K317" i="14"/>
  <c r="L317" i="14"/>
  <c r="M317" i="14"/>
  <c r="A318" i="14"/>
  <c r="B318" i="14"/>
  <c r="C318" i="14"/>
  <c r="D318" i="14"/>
  <c r="E318" i="14"/>
  <c r="F318" i="14"/>
  <c r="G318" i="14"/>
  <c r="H318" i="14"/>
  <c r="I318" i="14"/>
  <c r="J318" i="14"/>
  <c r="K318" i="14"/>
  <c r="L318" i="14"/>
  <c r="M318" i="14"/>
  <c r="A319" i="14"/>
  <c r="B319" i="14"/>
  <c r="C319" i="14"/>
  <c r="D319" i="14"/>
  <c r="E319" i="14"/>
  <c r="F319" i="14"/>
  <c r="G319" i="14"/>
  <c r="H319" i="14"/>
  <c r="I319" i="14"/>
  <c r="J319" i="14"/>
  <c r="K319" i="14"/>
  <c r="L319" i="14"/>
  <c r="M319" i="14"/>
  <c r="A320" i="14"/>
  <c r="B320" i="14"/>
  <c r="C320" i="14"/>
  <c r="D320" i="14"/>
  <c r="E320" i="14"/>
  <c r="F320" i="14"/>
  <c r="G320" i="14"/>
  <c r="H320" i="14"/>
  <c r="I320" i="14"/>
  <c r="J320" i="14"/>
  <c r="K320" i="14"/>
  <c r="L320" i="14"/>
  <c r="M320" i="14"/>
  <c r="A321" i="14"/>
  <c r="B321" i="14"/>
  <c r="C321" i="14"/>
  <c r="D321" i="14"/>
  <c r="E321" i="14"/>
  <c r="F321" i="14"/>
  <c r="G321" i="14"/>
  <c r="H321" i="14"/>
  <c r="I321" i="14"/>
  <c r="J321" i="14"/>
  <c r="K321" i="14"/>
  <c r="L321" i="14"/>
  <c r="M321" i="14"/>
  <c r="A322" i="14"/>
  <c r="B322" i="14"/>
  <c r="C322" i="14"/>
  <c r="D322" i="14"/>
  <c r="E322" i="14"/>
  <c r="F322" i="14"/>
  <c r="G322" i="14"/>
  <c r="H322" i="14"/>
  <c r="I322" i="14"/>
  <c r="J322" i="14"/>
  <c r="K322" i="14"/>
  <c r="L322" i="14"/>
  <c r="M322" i="14"/>
  <c r="A323" i="14"/>
  <c r="B323" i="14"/>
  <c r="C323" i="14"/>
  <c r="D323" i="14"/>
  <c r="E323" i="14"/>
  <c r="F323" i="14"/>
  <c r="G323" i="14"/>
  <c r="H323" i="14"/>
  <c r="I323" i="14"/>
  <c r="J323" i="14"/>
  <c r="K323" i="14"/>
  <c r="L323" i="14"/>
  <c r="M323" i="14"/>
  <c r="A324" i="14"/>
  <c r="B324" i="14"/>
  <c r="C324" i="14"/>
  <c r="D324" i="14"/>
  <c r="E324" i="14"/>
  <c r="F324" i="14"/>
  <c r="G324" i="14"/>
  <c r="H324" i="14"/>
  <c r="I324" i="14"/>
  <c r="J324" i="14"/>
  <c r="K324" i="14"/>
  <c r="L324" i="14"/>
  <c r="M324" i="14"/>
  <c r="A325" i="14"/>
  <c r="B325" i="14"/>
  <c r="C325" i="14"/>
  <c r="D325" i="14"/>
  <c r="E325" i="14"/>
  <c r="F325" i="14"/>
  <c r="G325" i="14"/>
  <c r="H325" i="14"/>
  <c r="I325" i="14"/>
  <c r="J325" i="14"/>
  <c r="K325" i="14"/>
  <c r="L325" i="14"/>
  <c r="M325" i="14"/>
  <c r="A326" i="14"/>
  <c r="B326" i="14"/>
  <c r="C326" i="14"/>
  <c r="D326" i="14"/>
  <c r="E326" i="14"/>
  <c r="F326" i="14"/>
  <c r="G326" i="14"/>
  <c r="H326" i="14"/>
  <c r="I326" i="14"/>
  <c r="J326" i="14"/>
  <c r="K326" i="14"/>
  <c r="L326" i="14"/>
  <c r="M326" i="14"/>
  <c r="A327" i="14"/>
  <c r="B327" i="14"/>
  <c r="C327" i="14"/>
  <c r="D327" i="14"/>
  <c r="E327" i="14"/>
  <c r="F327" i="14"/>
  <c r="G327" i="14"/>
  <c r="H327" i="14"/>
  <c r="I327" i="14"/>
  <c r="J327" i="14"/>
  <c r="K327" i="14"/>
  <c r="L327" i="14"/>
  <c r="M327" i="14"/>
  <c r="A328" i="14"/>
  <c r="B328" i="14"/>
  <c r="C328" i="14"/>
  <c r="D328" i="14"/>
  <c r="E328" i="14"/>
  <c r="F328" i="14"/>
  <c r="G328" i="14"/>
  <c r="H328" i="14"/>
  <c r="I328" i="14"/>
  <c r="J328" i="14"/>
  <c r="K328" i="14"/>
  <c r="L328" i="14"/>
  <c r="M328" i="14"/>
  <c r="A329" i="14"/>
  <c r="B329" i="14"/>
  <c r="C329" i="14"/>
  <c r="D329" i="14"/>
  <c r="E329" i="14"/>
  <c r="F329" i="14"/>
  <c r="G329" i="14"/>
  <c r="H329" i="14"/>
  <c r="I329" i="14"/>
  <c r="J329" i="14"/>
  <c r="K329" i="14"/>
  <c r="L329" i="14"/>
  <c r="M329" i="14"/>
  <c r="A330" i="14"/>
  <c r="B330" i="14"/>
  <c r="C330" i="14"/>
  <c r="D330" i="14"/>
  <c r="E330" i="14"/>
  <c r="F330" i="14"/>
  <c r="G330" i="14"/>
  <c r="H330" i="14"/>
  <c r="I330" i="14"/>
  <c r="J330" i="14"/>
  <c r="K330" i="14"/>
  <c r="L330" i="14"/>
  <c r="M330" i="14"/>
  <c r="A331" i="14"/>
  <c r="B331" i="14"/>
  <c r="C331" i="14"/>
  <c r="D331" i="14"/>
  <c r="E331" i="14"/>
  <c r="F331" i="14"/>
  <c r="G331" i="14"/>
  <c r="H331" i="14"/>
  <c r="I331" i="14"/>
  <c r="J331" i="14"/>
  <c r="K331" i="14"/>
  <c r="L331" i="14"/>
  <c r="M331" i="14"/>
  <c r="A332" i="14"/>
  <c r="B332" i="14"/>
  <c r="C332" i="14"/>
  <c r="D332" i="14"/>
  <c r="E332" i="14"/>
  <c r="F332" i="14"/>
  <c r="G332" i="14"/>
  <c r="H332" i="14"/>
  <c r="I332" i="14"/>
  <c r="J332" i="14"/>
  <c r="K332" i="14"/>
  <c r="L332" i="14"/>
  <c r="M332" i="14"/>
  <c r="A333" i="14"/>
  <c r="B333" i="14"/>
  <c r="C333" i="14"/>
  <c r="D333" i="14"/>
  <c r="E333" i="14"/>
  <c r="F333" i="14"/>
  <c r="G333" i="14"/>
  <c r="H333" i="14"/>
  <c r="I333" i="14"/>
  <c r="J333" i="14"/>
  <c r="K333" i="14"/>
  <c r="L333" i="14"/>
  <c r="M333" i="14"/>
  <c r="A334" i="14"/>
  <c r="B334" i="14"/>
  <c r="C334" i="14"/>
  <c r="D334" i="14"/>
  <c r="E334" i="14"/>
  <c r="F334" i="14"/>
  <c r="G334" i="14"/>
  <c r="H334" i="14"/>
  <c r="I334" i="14"/>
  <c r="J334" i="14"/>
  <c r="K334" i="14"/>
  <c r="L334" i="14"/>
  <c r="M334" i="14"/>
  <c r="A335" i="14"/>
  <c r="B335" i="14"/>
  <c r="C335" i="14"/>
  <c r="D335" i="14"/>
  <c r="E335" i="14"/>
  <c r="F335" i="14"/>
  <c r="G335" i="14"/>
  <c r="H335" i="14"/>
  <c r="I335" i="14"/>
  <c r="J335" i="14"/>
  <c r="K335" i="14"/>
  <c r="L335" i="14"/>
  <c r="M335" i="14"/>
  <c r="A336" i="14"/>
  <c r="B336" i="14"/>
  <c r="C336" i="14"/>
  <c r="D336" i="14"/>
  <c r="E336" i="14"/>
  <c r="F336" i="14"/>
  <c r="G336" i="14"/>
  <c r="H336" i="14"/>
  <c r="I336" i="14"/>
  <c r="J336" i="14"/>
  <c r="K336" i="14"/>
  <c r="L336" i="14"/>
  <c r="M336" i="14"/>
  <c r="A337" i="14"/>
  <c r="B337" i="14"/>
  <c r="C337" i="14"/>
  <c r="D337" i="14"/>
  <c r="E337" i="14"/>
  <c r="F337" i="14"/>
  <c r="G337" i="14"/>
  <c r="H337" i="14"/>
  <c r="I337" i="14"/>
  <c r="J337" i="14"/>
  <c r="K337" i="14"/>
  <c r="L337" i="14"/>
  <c r="M337" i="14"/>
  <c r="A338" i="14"/>
  <c r="B338" i="14"/>
  <c r="C338" i="14"/>
  <c r="D338" i="14"/>
  <c r="E338" i="14"/>
  <c r="F338" i="14"/>
  <c r="G338" i="14"/>
  <c r="H338" i="14"/>
  <c r="I338" i="14"/>
  <c r="J338" i="14"/>
  <c r="K338" i="14"/>
  <c r="L338" i="14"/>
  <c r="M338" i="14"/>
  <c r="A339" i="14"/>
  <c r="B339" i="14"/>
  <c r="C339" i="14"/>
  <c r="D339" i="14"/>
  <c r="E339" i="14"/>
  <c r="F339" i="14"/>
  <c r="G339" i="14"/>
  <c r="H339" i="14"/>
  <c r="I339" i="14"/>
  <c r="J339" i="14"/>
  <c r="K339" i="14"/>
  <c r="L339" i="14"/>
  <c r="M339" i="14"/>
  <c r="A340" i="14"/>
  <c r="B340" i="14"/>
  <c r="C340" i="14"/>
  <c r="D340" i="14"/>
  <c r="E340" i="14"/>
  <c r="F340" i="14"/>
  <c r="G340" i="14"/>
  <c r="H340" i="14"/>
  <c r="I340" i="14"/>
  <c r="J340" i="14"/>
  <c r="K340" i="14"/>
  <c r="L340" i="14"/>
  <c r="M340" i="14"/>
  <c r="A341" i="14"/>
  <c r="B341" i="14"/>
  <c r="C341" i="14"/>
  <c r="D341" i="14"/>
  <c r="E341" i="14"/>
  <c r="F341" i="14"/>
  <c r="G341" i="14"/>
  <c r="H341" i="14"/>
  <c r="I341" i="14"/>
  <c r="J341" i="14"/>
  <c r="K341" i="14"/>
  <c r="L341" i="14"/>
  <c r="M341" i="14"/>
  <c r="A342" i="14"/>
  <c r="B342" i="14"/>
  <c r="C342" i="14"/>
  <c r="D342" i="14"/>
  <c r="E342" i="14"/>
  <c r="F342" i="14"/>
  <c r="G342" i="14"/>
  <c r="H342" i="14"/>
  <c r="I342" i="14"/>
  <c r="J342" i="14"/>
  <c r="K342" i="14"/>
  <c r="L342" i="14"/>
  <c r="M342" i="14"/>
  <c r="A343" i="14"/>
  <c r="B343" i="14"/>
  <c r="C343" i="14"/>
  <c r="D343" i="14"/>
  <c r="E343" i="14"/>
  <c r="F343" i="14"/>
  <c r="G343" i="14"/>
  <c r="H343" i="14"/>
  <c r="I343" i="14"/>
  <c r="J343" i="14"/>
  <c r="K343" i="14"/>
  <c r="L343" i="14"/>
  <c r="M343" i="14"/>
  <c r="A344" i="14"/>
  <c r="B344" i="14"/>
  <c r="C344" i="14"/>
  <c r="D344" i="14"/>
  <c r="E344" i="14"/>
  <c r="F344" i="14"/>
  <c r="G344" i="14"/>
  <c r="H344" i="14"/>
  <c r="I344" i="14"/>
  <c r="J344" i="14"/>
  <c r="K344" i="14"/>
  <c r="L344" i="14"/>
  <c r="M344" i="14"/>
  <c r="A345" i="14"/>
  <c r="B345" i="14"/>
  <c r="C345" i="14"/>
  <c r="D345" i="14"/>
  <c r="E345" i="14"/>
  <c r="F345" i="14"/>
  <c r="G345" i="14"/>
  <c r="H345" i="14"/>
  <c r="I345" i="14"/>
  <c r="J345" i="14"/>
  <c r="K345" i="14"/>
  <c r="L345" i="14"/>
  <c r="M345" i="14"/>
  <c r="A346" i="14"/>
  <c r="B346" i="14"/>
  <c r="C346" i="14"/>
  <c r="D346" i="14"/>
  <c r="E346" i="14"/>
  <c r="F346" i="14"/>
  <c r="G346" i="14"/>
  <c r="H346" i="14"/>
  <c r="I346" i="14"/>
  <c r="J346" i="14"/>
  <c r="K346" i="14"/>
  <c r="L346" i="14"/>
  <c r="M346" i="14"/>
  <c r="A347" i="14"/>
  <c r="B347" i="14"/>
  <c r="C347" i="14"/>
  <c r="D347" i="14"/>
  <c r="E347" i="14"/>
  <c r="F347" i="14"/>
  <c r="G347" i="14"/>
  <c r="H347" i="14"/>
  <c r="I347" i="14"/>
  <c r="J347" i="14"/>
  <c r="K347" i="14"/>
  <c r="L347" i="14"/>
  <c r="M347" i="14"/>
  <c r="A348" i="14"/>
  <c r="B348" i="14"/>
  <c r="C348" i="14"/>
  <c r="D348" i="14"/>
  <c r="E348" i="14"/>
  <c r="F348" i="14"/>
  <c r="G348" i="14"/>
  <c r="H348" i="14"/>
  <c r="I348" i="14"/>
  <c r="J348" i="14"/>
  <c r="K348" i="14"/>
  <c r="L348" i="14"/>
  <c r="M348" i="14"/>
  <c r="A349" i="14"/>
  <c r="B349" i="14"/>
  <c r="C349" i="14"/>
  <c r="D349" i="14"/>
  <c r="E349" i="14"/>
  <c r="F349" i="14"/>
  <c r="G349" i="14"/>
  <c r="H349" i="14"/>
  <c r="I349" i="14"/>
  <c r="J349" i="14"/>
  <c r="K349" i="14"/>
  <c r="L349" i="14"/>
  <c r="M349" i="14"/>
  <c r="A350" i="14"/>
  <c r="B350" i="14"/>
  <c r="C350" i="14"/>
  <c r="D350" i="14"/>
  <c r="E350" i="14"/>
  <c r="F350" i="14"/>
  <c r="G350" i="14"/>
  <c r="H350" i="14"/>
  <c r="I350" i="14"/>
  <c r="J350" i="14"/>
  <c r="K350" i="14"/>
  <c r="L350" i="14"/>
  <c r="M350" i="14"/>
  <c r="A351" i="14"/>
  <c r="B351" i="14"/>
  <c r="C351" i="14"/>
  <c r="D351" i="14"/>
  <c r="E351" i="14"/>
  <c r="F351" i="14"/>
  <c r="G351" i="14"/>
  <c r="H351" i="14"/>
  <c r="I351" i="14"/>
  <c r="J351" i="14"/>
  <c r="K351" i="14"/>
  <c r="L351" i="14"/>
  <c r="M351" i="14"/>
  <c r="A352" i="14"/>
  <c r="B352" i="14"/>
  <c r="C352" i="14"/>
  <c r="D352" i="14"/>
  <c r="E352" i="14"/>
  <c r="F352" i="14"/>
  <c r="G352" i="14"/>
  <c r="H352" i="14"/>
  <c r="I352" i="14"/>
  <c r="J352" i="14"/>
  <c r="K352" i="14"/>
  <c r="L352" i="14"/>
  <c r="M352" i="14"/>
  <c r="A353" i="14"/>
  <c r="B353" i="14"/>
  <c r="C353" i="14"/>
  <c r="D353" i="14"/>
  <c r="E353" i="14"/>
  <c r="F353" i="14"/>
  <c r="G353" i="14"/>
  <c r="H353" i="14"/>
  <c r="I353" i="14"/>
  <c r="J353" i="14"/>
  <c r="K353" i="14"/>
  <c r="L353" i="14"/>
  <c r="M353" i="14"/>
  <c r="A354" i="14"/>
  <c r="B354" i="14"/>
  <c r="C354" i="14"/>
  <c r="D354" i="14"/>
  <c r="E354" i="14"/>
  <c r="F354" i="14"/>
  <c r="G354" i="14"/>
  <c r="H354" i="14"/>
  <c r="I354" i="14"/>
  <c r="J354" i="14"/>
  <c r="K354" i="14"/>
  <c r="L354" i="14"/>
  <c r="M354" i="14"/>
  <c r="A355" i="14"/>
  <c r="B355" i="14"/>
  <c r="C355" i="14"/>
  <c r="D355" i="14"/>
  <c r="E355" i="14"/>
  <c r="F355" i="14"/>
  <c r="G355" i="14"/>
  <c r="H355" i="14"/>
  <c r="I355" i="14"/>
  <c r="J355" i="14"/>
  <c r="K355" i="14"/>
  <c r="L355" i="14"/>
  <c r="M355" i="14"/>
  <c r="A356" i="14"/>
  <c r="B356" i="14"/>
  <c r="C356" i="14"/>
  <c r="D356" i="14"/>
  <c r="E356" i="14"/>
  <c r="F356" i="14"/>
  <c r="G356" i="14"/>
  <c r="H356" i="14"/>
  <c r="I356" i="14"/>
  <c r="J356" i="14"/>
  <c r="K356" i="14"/>
  <c r="L356" i="14"/>
  <c r="M356" i="14"/>
  <c r="A357" i="14"/>
  <c r="B357" i="14"/>
  <c r="C357" i="14"/>
  <c r="D357" i="14"/>
  <c r="E357" i="14"/>
  <c r="F357" i="14"/>
  <c r="G357" i="14"/>
  <c r="H357" i="14"/>
  <c r="I357" i="14"/>
  <c r="J357" i="14"/>
  <c r="K357" i="14"/>
  <c r="L357" i="14"/>
  <c r="M357" i="14"/>
  <c r="A358" i="14"/>
  <c r="B358" i="14"/>
  <c r="C358" i="14"/>
  <c r="D358" i="14"/>
  <c r="E358" i="14"/>
  <c r="F358" i="14"/>
  <c r="G358" i="14"/>
  <c r="H358" i="14"/>
  <c r="I358" i="14"/>
  <c r="J358" i="14"/>
  <c r="K358" i="14"/>
  <c r="L358" i="14"/>
  <c r="M358" i="14"/>
  <c r="A359" i="14"/>
  <c r="B359" i="14"/>
  <c r="C359" i="14"/>
  <c r="D359" i="14"/>
  <c r="E359" i="14"/>
  <c r="F359" i="14"/>
  <c r="G359" i="14"/>
  <c r="H359" i="14"/>
  <c r="I359" i="14"/>
  <c r="J359" i="14"/>
  <c r="K359" i="14"/>
  <c r="L359" i="14"/>
  <c r="M359" i="14"/>
  <c r="A360" i="14"/>
  <c r="B360" i="14"/>
  <c r="C360" i="14"/>
  <c r="D360" i="14"/>
  <c r="E360" i="14"/>
  <c r="F360" i="14"/>
  <c r="G360" i="14"/>
  <c r="H360" i="14"/>
  <c r="I360" i="14"/>
  <c r="J360" i="14"/>
  <c r="K360" i="14"/>
  <c r="L360" i="14"/>
  <c r="M360" i="14"/>
  <c r="A361" i="14"/>
  <c r="B361" i="14"/>
  <c r="C361" i="14"/>
  <c r="D361" i="14"/>
  <c r="E361" i="14"/>
  <c r="F361" i="14"/>
  <c r="G361" i="14"/>
  <c r="H361" i="14"/>
  <c r="I361" i="14"/>
  <c r="J361" i="14"/>
  <c r="K361" i="14"/>
  <c r="L361" i="14"/>
  <c r="M361" i="14"/>
  <c r="A362" i="14"/>
  <c r="B362" i="14"/>
  <c r="C362" i="14"/>
  <c r="D362" i="14"/>
  <c r="E362" i="14"/>
  <c r="F362" i="14"/>
  <c r="G362" i="14"/>
  <c r="H362" i="14"/>
  <c r="I362" i="14"/>
  <c r="J362" i="14"/>
  <c r="K362" i="14"/>
  <c r="L362" i="14"/>
  <c r="M362" i="14"/>
  <c r="A363" i="14"/>
  <c r="B363" i="14"/>
  <c r="C363" i="14"/>
  <c r="D363" i="14"/>
  <c r="E363" i="14"/>
  <c r="F363" i="14"/>
  <c r="G363" i="14"/>
  <c r="H363" i="14"/>
  <c r="I363" i="14"/>
  <c r="J363" i="14"/>
  <c r="K363" i="14"/>
  <c r="L363" i="14"/>
  <c r="M363" i="14"/>
  <c r="A364" i="14"/>
  <c r="B364" i="14"/>
  <c r="C364" i="14"/>
  <c r="D364" i="14"/>
  <c r="E364" i="14"/>
  <c r="F364" i="14"/>
  <c r="G364" i="14"/>
  <c r="H364" i="14"/>
  <c r="I364" i="14"/>
  <c r="J364" i="14"/>
  <c r="K364" i="14"/>
  <c r="L364" i="14"/>
  <c r="M364" i="14"/>
  <c r="A365" i="14"/>
  <c r="B365" i="14"/>
  <c r="C365" i="14"/>
  <c r="D365" i="14"/>
  <c r="E365" i="14"/>
  <c r="F365" i="14"/>
  <c r="G365" i="14"/>
  <c r="H365" i="14"/>
  <c r="I365" i="14"/>
  <c r="J365" i="14"/>
  <c r="K365" i="14"/>
  <c r="L365" i="14"/>
  <c r="M365" i="14"/>
  <c r="A366" i="14"/>
  <c r="B366" i="14"/>
  <c r="C366" i="14"/>
  <c r="D366" i="14"/>
  <c r="E366" i="14"/>
  <c r="F366" i="14"/>
  <c r="G366" i="14"/>
  <c r="H366" i="14"/>
  <c r="I366" i="14"/>
  <c r="J366" i="14"/>
  <c r="K366" i="14"/>
  <c r="L366" i="14"/>
  <c r="M366" i="14"/>
  <c r="A367" i="14"/>
  <c r="B367" i="14"/>
  <c r="C367" i="14"/>
  <c r="D367" i="14"/>
  <c r="E367" i="14"/>
  <c r="F367" i="14"/>
  <c r="G367" i="14"/>
  <c r="H367" i="14"/>
  <c r="I367" i="14"/>
  <c r="J367" i="14"/>
  <c r="K367" i="14"/>
  <c r="L367" i="14"/>
  <c r="M367" i="14"/>
  <c r="A368" i="14"/>
  <c r="B368" i="14"/>
  <c r="C368" i="14"/>
  <c r="D368" i="14"/>
  <c r="E368" i="14"/>
  <c r="F368" i="14"/>
  <c r="G368" i="14"/>
  <c r="H368" i="14"/>
  <c r="I368" i="14"/>
  <c r="J368" i="14"/>
  <c r="K368" i="14"/>
  <c r="L368" i="14"/>
  <c r="M368" i="14"/>
  <c r="A369" i="14"/>
  <c r="B369" i="14"/>
  <c r="C369" i="14"/>
  <c r="D369" i="14"/>
  <c r="E369" i="14"/>
  <c r="F369" i="14"/>
  <c r="G369" i="14"/>
  <c r="H369" i="14"/>
  <c r="I369" i="14"/>
  <c r="J369" i="14"/>
  <c r="K369" i="14"/>
  <c r="L369" i="14"/>
  <c r="M369" i="14"/>
  <c r="A370" i="14"/>
  <c r="B370" i="14"/>
  <c r="C370" i="14"/>
  <c r="D370" i="14"/>
  <c r="E370" i="14"/>
  <c r="F370" i="14"/>
  <c r="G370" i="14"/>
  <c r="H370" i="14"/>
  <c r="I370" i="14"/>
  <c r="J370" i="14"/>
  <c r="K370" i="14"/>
  <c r="L370" i="14"/>
  <c r="M370" i="14"/>
  <c r="A371" i="14"/>
  <c r="B371" i="14"/>
  <c r="C371" i="14"/>
  <c r="D371" i="14"/>
  <c r="E371" i="14"/>
  <c r="F371" i="14"/>
  <c r="G371" i="14"/>
  <c r="H371" i="14"/>
  <c r="I371" i="14"/>
  <c r="J371" i="14"/>
  <c r="K371" i="14"/>
  <c r="L371" i="14"/>
  <c r="M371" i="14"/>
  <c r="A372" i="14"/>
  <c r="B372" i="14"/>
  <c r="C372" i="14"/>
  <c r="D372" i="14"/>
  <c r="E372" i="14"/>
  <c r="F372" i="14"/>
  <c r="G372" i="14"/>
  <c r="H372" i="14"/>
  <c r="I372" i="14"/>
  <c r="J372" i="14"/>
  <c r="K372" i="14"/>
  <c r="L372" i="14"/>
  <c r="M372" i="14"/>
  <c r="A373" i="14"/>
  <c r="B373" i="14"/>
  <c r="C373" i="14"/>
  <c r="D373" i="14"/>
  <c r="E373" i="14"/>
  <c r="F373" i="14"/>
  <c r="G373" i="14"/>
  <c r="H373" i="14"/>
  <c r="I373" i="14"/>
  <c r="J373" i="14"/>
  <c r="K373" i="14"/>
  <c r="L373" i="14"/>
  <c r="M373" i="14"/>
  <c r="A374" i="14"/>
  <c r="B374" i="14"/>
  <c r="C374" i="14"/>
  <c r="D374" i="14"/>
  <c r="E374" i="14"/>
  <c r="F374" i="14"/>
  <c r="G374" i="14"/>
  <c r="H374" i="14"/>
  <c r="I374" i="14"/>
  <c r="J374" i="14"/>
  <c r="K374" i="14"/>
  <c r="L374" i="14"/>
  <c r="M374" i="14"/>
  <c r="A375" i="14"/>
  <c r="B375" i="14"/>
  <c r="C375" i="14"/>
  <c r="D375" i="14"/>
  <c r="E375" i="14"/>
  <c r="F375" i="14"/>
  <c r="G375" i="14"/>
  <c r="H375" i="14"/>
  <c r="I375" i="14"/>
  <c r="J375" i="14"/>
  <c r="K375" i="14"/>
  <c r="L375" i="14"/>
  <c r="M375" i="14"/>
  <c r="A376" i="14"/>
  <c r="B376" i="14"/>
  <c r="C376" i="14"/>
  <c r="D376" i="14"/>
  <c r="E376" i="14"/>
  <c r="F376" i="14"/>
  <c r="G376" i="14"/>
  <c r="H376" i="14"/>
  <c r="I376" i="14"/>
  <c r="J376" i="14"/>
  <c r="K376" i="14"/>
  <c r="L376" i="14"/>
  <c r="M376" i="14"/>
  <c r="A377" i="14"/>
  <c r="B377" i="14"/>
  <c r="C377" i="14"/>
  <c r="D377" i="14"/>
  <c r="E377" i="14"/>
  <c r="F377" i="14"/>
  <c r="G377" i="14"/>
  <c r="H377" i="14"/>
  <c r="I377" i="14"/>
  <c r="J377" i="14"/>
  <c r="K377" i="14"/>
  <c r="L377" i="14"/>
  <c r="M377" i="14"/>
  <c r="A378" i="14"/>
  <c r="B378" i="14"/>
  <c r="C378" i="14"/>
  <c r="D378" i="14"/>
  <c r="E378" i="14"/>
  <c r="F378" i="14"/>
  <c r="G378" i="14"/>
  <c r="H378" i="14"/>
  <c r="I378" i="14"/>
  <c r="J378" i="14"/>
  <c r="K378" i="14"/>
  <c r="L378" i="14"/>
  <c r="M378" i="14"/>
  <c r="A379" i="14"/>
  <c r="B379" i="14"/>
  <c r="C379" i="14"/>
  <c r="D379" i="14"/>
  <c r="E379" i="14"/>
  <c r="F379" i="14"/>
  <c r="G379" i="14"/>
  <c r="H379" i="14"/>
  <c r="I379" i="14"/>
  <c r="J379" i="14"/>
  <c r="K379" i="14"/>
  <c r="L379" i="14"/>
  <c r="M379" i="14"/>
  <c r="A380" i="14"/>
  <c r="B380" i="14"/>
  <c r="C380" i="14"/>
  <c r="D380" i="14"/>
  <c r="E380" i="14"/>
  <c r="F380" i="14"/>
  <c r="G380" i="14"/>
  <c r="H380" i="14"/>
  <c r="I380" i="14"/>
  <c r="J380" i="14"/>
  <c r="K380" i="14"/>
  <c r="L380" i="14"/>
  <c r="M380" i="14"/>
  <c r="A381" i="14"/>
  <c r="B381" i="14"/>
  <c r="C381" i="14"/>
  <c r="D381" i="14"/>
  <c r="E381" i="14"/>
  <c r="F381" i="14"/>
  <c r="G381" i="14"/>
  <c r="H381" i="14"/>
  <c r="I381" i="14"/>
  <c r="J381" i="14"/>
  <c r="K381" i="14"/>
  <c r="L381" i="14"/>
  <c r="M381" i="14"/>
  <c r="A382" i="14"/>
  <c r="B382" i="14"/>
  <c r="C382" i="14"/>
  <c r="D382" i="14"/>
  <c r="E382" i="14"/>
  <c r="F382" i="14"/>
  <c r="G382" i="14"/>
  <c r="H382" i="14"/>
  <c r="I382" i="14"/>
  <c r="J382" i="14"/>
  <c r="K382" i="14"/>
  <c r="L382" i="14"/>
  <c r="M382" i="14"/>
  <c r="A383" i="14"/>
  <c r="B383" i="14"/>
  <c r="C383" i="14"/>
  <c r="D383" i="14"/>
  <c r="E383" i="14"/>
  <c r="F383" i="14"/>
  <c r="G383" i="14"/>
  <c r="H383" i="14"/>
  <c r="I383" i="14"/>
  <c r="J383" i="14"/>
  <c r="K383" i="14"/>
  <c r="L383" i="14"/>
  <c r="M383" i="14"/>
  <c r="A384" i="14"/>
  <c r="B384" i="14"/>
  <c r="C384" i="14"/>
  <c r="D384" i="14"/>
  <c r="E384" i="14"/>
  <c r="F384" i="14"/>
  <c r="G384" i="14"/>
  <c r="H384" i="14"/>
  <c r="I384" i="14"/>
  <c r="J384" i="14"/>
  <c r="K384" i="14"/>
  <c r="L384" i="14"/>
  <c r="M384" i="14"/>
  <c r="A385" i="14"/>
  <c r="B385" i="14"/>
  <c r="C385" i="14"/>
  <c r="D385" i="14"/>
  <c r="E385" i="14"/>
  <c r="F385" i="14"/>
  <c r="G385" i="14"/>
  <c r="H385" i="14"/>
  <c r="I385" i="14"/>
  <c r="J385" i="14"/>
  <c r="K385" i="14"/>
  <c r="L385" i="14"/>
  <c r="M385" i="14"/>
  <c r="A386" i="14"/>
  <c r="B386" i="14"/>
  <c r="C386" i="14"/>
  <c r="D386" i="14"/>
  <c r="E386" i="14"/>
  <c r="F386" i="14"/>
  <c r="G386" i="14"/>
  <c r="H386" i="14"/>
  <c r="I386" i="14"/>
  <c r="J386" i="14"/>
  <c r="K386" i="14"/>
  <c r="L386" i="14"/>
  <c r="M386" i="14"/>
  <c r="A387" i="14"/>
  <c r="B387" i="14"/>
  <c r="C387" i="14"/>
  <c r="D387" i="14"/>
  <c r="E387" i="14"/>
  <c r="F387" i="14"/>
  <c r="G387" i="14"/>
  <c r="H387" i="14"/>
  <c r="I387" i="14"/>
  <c r="J387" i="14"/>
  <c r="K387" i="14"/>
  <c r="L387" i="14"/>
  <c r="M387" i="14"/>
  <c r="A388" i="14"/>
  <c r="B388" i="14"/>
  <c r="C388" i="14"/>
  <c r="D388" i="14"/>
  <c r="E388" i="14"/>
  <c r="F388" i="14"/>
  <c r="G388" i="14"/>
  <c r="H388" i="14"/>
  <c r="I388" i="14"/>
  <c r="J388" i="14"/>
  <c r="K388" i="14"/>
  <c r="L388" i="14"/>
  <c r="M388" i="14"/>
  <c r="A389" i="14"/>
  <c r="B389" i="14"/>
  <c r="C389" i="14"/>
  <c r="D389" i="14"/>
  <c r="E389" i="14"/>
  <c r="F389" i="14"/>
  <c r="G389" i="14"/>
  <c r="H389" i="14"/>
  <c r="I389" i="14"/>
  <c r="J389" i="14"/>
  <c r="K389" i="14"/>
  <c r="L389" i="14"/>
  <c r="M389" i="14"/>
  <c r="A390" i="14"/>
  <c r="B390" i="14"/>
  <c r="C390" i="14"/>
  <c r="D390" i="14"/>
  <c r="E390" i="14"/>
  <c r="F390" i="14"/>
  <c r="G390" i="14"/>
  <c r="H390" i="14"/>
  <c r="I390" i="14"/>
  <c r="J390" i="14"/>
  <c r="K390" i="14"/>
  <c r="L390" i="14"/>
  <c r="M390" i="14"/>
  <c r="A391" i="14"/>
  <c r="B391" i="14"/>
  <c r="C391" i="14"/>
  <c r="D391" i="14"/>
  <c r="E391" i="14"/>
  <c r="F391" i="14"/>
  <c r="G391" i="14"/>
  <c r="H391" i="14"/>
  <c r="I391" i="14"/>
  <c r="J391" i="14"/>
  <c r="K391" i="14"/>
  <c r="L391" i="14"/>
  <c r="M391" i="14"/>
  <c r="A392" i="14"/>
  <c r="B392" i="14"/>
  <c r="C392" i="14"/>
  <c r="D392" i="14"/>
  <c r="E392" i="14"/>
  <c r="F392" i="14"/>
  <c r="G392" i="14"/>
  <c r="H392" i="14"/>
  <c r="I392" i="14"/>
  <c r="J392" i="14"/>
  <c r="K392" i="14"/>
  <c r="L392" i="14"/>
  <c r="M392" i="14"/>
  <c r="A393" i="14"/>
  <c r="B393" i="14"/>
  <c r="C393" i="14"/>
  <c r="D393" i="14"/>
  <c r="E393" i="14"/>
  <c r="F393" i="14"/>
  <c r="G393" i="14"/>
  <c r="H393" i="14"/>
  <c r="I393" i="14"/>
  <c r="J393" i="14"/>
  <c r="K393" i="14"/>
  <c r="L393" i="14"/>
  <c r="M393" i="14"/>
  <c r="A394" i="14"/>
  <c r="B394" i="14"/>
  <c r="C394" i="14"/>
  <c r="D394" i="14"/>
  <c r="E394" i="14"/>
  <c r="F394" i="14"/>
  <c r="G394" i="14"/>
  <c r="H394" i="14"/>
  <c r="I394" i="14"/>
  <c r="J394" i="14"/>
  <c r="K394" i="14"/>
  <c r="L394" i="14"/>
  <c r="M394" i="14"/>
  <c r="A395" i="14"/>
  <c r="B395" i="14"/>
  <c r="C395" i="14"/>
  <c r="D395" i="14"/>
  <c r="E395" i="14"/>
  <c r="F395" i="14"/>
  <c r="G395" i="14"/>
  <c r="H395" i="14"/>
  <c r="I395" i="14"/>
  <c r="J395" i="14"/>
  <c r="K395" i="14"/>
  <c r="L395" i="14"/>
  <c r="M395" i="14"/>
  <c r="A396" i="14"/>
  <c r="B396" i="14"/>
  <c r="C396" i="14"/>
  <c r="D396" i="14"/>
  <c r="E396" i="14"/>
  <c r="F396" i="14"/>
  <c r="G396" i="14"/>
  <c r="H396" i="14"/>
  <c r="I396" i="14"/>
  <c r="J396" i="14"/>
  <c r="K396" i="14"/>
  <c r="L396" i="14"/>
  <c r="M396" i="14"/>
  <c r="A397" i="14"/>
  <c r="B397" i="14"/>
  <c r="C397" i="14"/>
  <c r="D397" i="14"/>
  <c r="E397" i="14"/>
  <c r="F397" i="14"/>
  <c r="G397" i="14"/>
  <c r="H397" i="14"/>
  <c r="I397" i="14"/>
  <c r="J397" i="14"/>
  <c r="K397" i="14"/>
  <c r="L397" i="14"/>
  <c r="M397" i="14"/>
  <c r="A398" i="14"/>
  <c r="B398" i="14"/>
  <c r="C398" i="14"/>
  <c r="D398" i="14"/>
  <c r="E398" i="14"/>
  <c r="F398" i="14"/>
  <c r="G398" i="14"/>
  <c r="H398" i="14"/>
  <c r="I398" i="14"/>
  <c r="J398" i="14"/>
  <c r="K398" i="14"/>
  <c r="L398" i="14"/>
  <c r="M398" i="14"/>
  <c r="A399" i="14"/>
  <c r="B399" i="14"/>
  <c r="C399" i="14"/>
  <c r="D399" i="14"/>
  <c r="E399" i="14"/>
  <c r="F399" i="14"/>
  <c r="G399" i="14"/>
  <c r="H399" i="14"/>
  <c r="I399" i="14"/>
  <c r="J399" i="14"/>
  <c r="K399" i="14"/>
  <c r="L399" i="14"/>
  <c r="M399" i="14"/>
  <c r="A400" i="14"/>
  <c r="B400" i="14"/>
  <c r="C400" i="14"/>
  <c r="D400" i="14"/>
  <c r="E400" i="14"/>
  <c r="F400" i="14"/>
  <c r="G400" i="14"/>
  <c r="H400" i="14"/>
  <c r="I400" i="14"/>
  <c r="J400" i="14"/>
  <c r="K400" i="14"/>
  <c r="L400" i="14"/>
  <c r="M400" i="14"/>
  <c r="A401" i="14"/>
  <c r="B401" i="14"/>
  <c r="C401" i="14"/>
  <c r="D401" i="14"/>
  <c r="E401" i="14"/>
  <c r="F401" i="14"/>
  <c r="G401" i="14"/>
  <c r="H401" i="14"/>
  <c r="I401" i="14"/>
  <c r="J401" i="14"/>
  <c r="K401" i="14"/>
  <c r="L401" i="14"/>
  <c r="M401" i="14"/>
  <c r="A402" i="14"/>
  <c r="B402" i="14"/>
  <c r="C402" i="14"/>
  <c r="D402" i="14"/>
  <c r="E402" i="14"/>
  <c r="F402" i="14"/>
  <c r="G402" i="14"/>
  <c r="H402" i="14"/>
  <c r="I402" i="14"/>
  <c r="J402" i="14"/>
  <c r="K402" i="14"/>
  <c r="L402" i="14"/>
  <c r="M402" i="14"/>
  <c r="A403" i="14"/>
  <c r="B403" i="14"/>
  <c r="C403" i="14"/>
  <c r="D403" i="14"/>
  <c r="E403" i="14"/>
  <c r="F403" i="14"/>
  <c r="G403" i="14"/>
  <c r="H403" i="14"/>
  <c r="I403" i="14"/>
  <c r="J403" i="14"/>
  <c r="K403" i="14"/>
  <c r="L403" i="14"/>
  <c r="M403" i="14"/>
  <c r="M4" i="14"/>
  <c r="L4" i="14"/>
  <c r="K4" i="14"/>
  <c r="H4" i="14"/>
  <c r="I4" i="14"/>
  <c r="J4" i="14"/>
  <c r="G4" i="14"/>
  <c r="F4" i="14"/>
  <c r="E4" i="14"/>
  <c r="D4" i="14"/>
  <c r="C4" i="14"/>
  <c r="B4" i="14"/>
  <c r="A4" i="14"/>
  <c r="M9" i="9"/>
  <c r="L9" i="9"/>
  <c r="K9" i="9"/>
  <c r="J9" i="9"/>
  <c r="I9" i="9"/>
  <c r="D32" i="1"/>
  <c r="D31" i="1"/>
  <c r="E19" i="9"/>
  <c r="E18" i="9"/>
  <c r="E17" i="9"/>
  <c r="E16" i="9"/>
  <c r="F28" i="9"/>
  <c r="C1" i="5"/>
  <c r="B48" i="5" s="1"/>
  <c r="C3" i="5"/>
  <c r="C261" i="5"/>
  <c r="A299" i="5"/>
  <c r="A306" i="5"/>
  <c r="D310" i="5"/>
  <c r="E308" i="5"/>
  <c r="C307" i="5"/>
  <c r="F305" i="5"/>
  <c r="A300" i="5"/>
  <c r="B304" i="5"/>
  <c r="E302" i="5"/>
  <c r="C301" i="5"/>
  <c r="G299" i="5"/>
  <c r="F299" i="5"/>
  <c r="E299" i="5"/>
  <c r="D299" i="5"/>
  <c r="C299" i="5"/>
  <c r="B299" i="5"/>
  <c r="A285" i="5"/>
  <c r="A292" i="5"/>
  <c r="G295" i="5"/>
  <c r="C294" i="5"/>
  <c r="E292" i="5"/>
  <c r="C291" i="5"/>
  <c r="A286" i="5"/>
  <c r="C290" i="5"/>
  <c r="D288" i="5"/>
  <c r="B287" i="5"/>
  <c r="G285" i="5"/>
  <c r="F285" i="5"/>
  <c r="E285" i="5"/>
  <c r="D285" i="5"/>
  <c r="C285" i="5"/>
  <c r="B285" i="5"/>
  <c r="D282" i="5"/>
  <c r="F280" i="5"/>
  <c r="D279" i="5"/>
  <c r="F277" i="5"/>
  <c r="B276" i="5"/>
  <c r="G275" i="5"/>
  <c r="F275" i="5"/>
  <c r="E275" i="5"/>
  <c r="D275" i="5"/>
  <c r="C275" i="5"/>
  <c r="B275" i="5"/>
  <c r="E273" i="5"/>
  <c r="B272" i="5"/>
  <c r="C270" i="5"/>
  <c r="G268" i="5"/>
  <c r="D267" i="5"/>
  <c r="G265" i="5"/>
  <c r="F265" i="5"/>
  <c r="E265" i="5"/>
  <c r="D265" i="5"/>
  <c r="C265" i="5"/>
  <c r="B265" i="5"/>
  <c r="C209" i="5"/>
  <c r="A247" i="5"/>
  <c r="G259" i="5"/>
  <c r="D259" i="5"/>
  <c r="C259" i="5"/>
  <c r="A254" i="5"/>
  <c r="F258" i="5"/>
  <c r="E258" i="5"/>
  <c r="C258" i="5"/>
  <c r="G257" i="5"/>
  <c r="E257" i="5"/>
  <c r="D257" i="5"/>
  <c r="G256" i="5"/>
  <c r="F256" i="5"/>
  <c r="E256" i="5"/>
  <c r="B256" i="5"/>
  <c r="G255" i="5"/>
  <c r="E255" i="5"/>
  <c r="C255" i="5"/>
  <c r="G254" i="5"/>
  <c r="F254" i="5"/>
  <c r="C254" i="5"/>
  <c r="B254" i="5"/>
  <c r="G253" i="5"/>
  <c r="D253" i="5"/>
  <c r="C253" i="5"/>
  <c r="A248" i="5"/>
  <c r="B253" i="5"/>
  <c r="G252" i="5"/>
  <c r="F252" i="5"/>
  <c r="D252" i="5"/>
  <c r="B252" i="5"/>
  <c r="F251" i="5"/>
  <c r="E251" i="5"/>
  <c r="B251" i="5"/>
  <c r="G250" i="5"/>
  <c r="F250" i="5"/>
  <c r="C250" i="5"/>
  <c r="B250" i="5"/>
  <c r="F249" i="5"/>
  <c r="D249" i="5"/>
  <c r="B249" i="5"/>
  <c r="G248" i="5"/>
  <c r="D248" i="5"/>
  <c r="C248" i="5"/>
  <c r="B248" i="5"/>
  <c r="G247" i="5"/>
  <c r="F247" i="5"/>
  <c r="E247" i="5"/>
  <c r="D247" i="5"/>
  <c r="C247" i="5"/>
  <c r="B247" i="5"/>
  <c r="A233" i="5"/>
  <c r="D245" i="5" s="1"/>
  <c r="E245" i="5"/>
  <c r="A240" i="5"/>
  <c r="B245" i="5"/>
  <c r="B244" i="5"/>
  <c r="B243" i="5"/>
  <c r="G242" i="5"/>
  <c r="B242" i="5"/>
  <c r="E241" i="5"/>
  <c r="B241" i="5"/>
  <c r="F240" i="5"/>
  <c r="D240" i="5"/>
  <c r="B240" i="5"/>
  <c r="F239" i="5"/>
  <c r="E239" i="5"/>
  <c r="A234" i="5"/>
  <c r="B239" i="5"/>
  <c r="G238" i="5"/>
  <c r="G237" i="5"/>
  <c r="F237" i="5"/>
  <c r="B237" i="5"/>
  <c r="G236" i="5"/>
  <c r="D236" i="5"/>
  <c r="E235" i="5"/>
  <c r="C235" i="5"/>
  <c r="B235" i="5"/>
  <c r="D234" i="5"/>
  <c r="C234" i="5"/>
  <c r="G233" i="5"/>
  <c r="F233" i="5"/>
  <c r="E233" i="5"/>
  <c r="D233" i="5"/>
  <c r="C233" i="5"/>
  <c r="B233" i="5"/>
  <c r="G231" i="5"/>
  <c r="F231" i="5"/>
  <c r="E231" i="5"/>
  <c r="D231" i="5"/>
  <c r="C231" i="5"/>
  <c r="B231" i="5"/>
  <c r="G230" i="5"/>
  <c r="F230" i="5"/>
  <c r="E230" i="5"/>
  <c r="D230" i="5"/>
  <c r="C230" i="5"/>
  <c r="B230" i="5"/>
  <c r="G229" i="5"/>
  <c r="F229" i="5"/>
  <c r="E229" i="5"/>
  <c r="D229" i="5"/>
  <c r="C229" i="5"/>
  <c r="B229" i="5"/>
  <c r="G228" i="5"/>
  <c r="F228" i="5"/>
  <c r="E228" i="5"/>
  <c r="D228" i="5"/>
  <c r="C228" i="5"/>
  <c r="B228" i="5"/>
  <c r="G227" i="5"/>
  <c r="F227" i="5"/>
  <c r="E227" i="5"/>
  <c r="D227" i="5"/>
  <c r="C227" i="5"/>
  <c r="B227" i="5"/>
  <c r="G226" i="5"/>
  <c r="F226" i="5"/>
  <c r="E226" i="5"/>
  <c r="D226" i="5"/>
  <c r="C226" i="5"/>
  <c r="B226" i="5"/>
  <c r="G225" i="5"/>
  <c r="F225" i="5"/>
  <c r="E225" i="5"/>
  <c r="D225" i="5"/>
  <c r="C225" i="5"/>
  <c r="B225" i="5"/>
  <c r="G224" i="5"/>
  <c r="F224" i="5"/>
  <c r="E224" i="5"/>
  <c r="D224" i="5"/>
  <c r="C224" i="5"/>
  <c r="B224" i="5"/>
  <c r="G223" i="5"/>
  <c r="F223" i="5"/>
  <c r="E223" i="5"/>
  <c r="D223" i="5"/>
  <c r="C223" i="5"/>
  <c r="B223" i="5"/>
  <c r="G221" i="5"/>
  <c r="F221" i="5"/>
  <c r="E221" i="5"/>
  <c r="D221" i="5"/>
  <c r="C221" i="5"/>
  <c r="B221" i="5"/>
  <c r="G220" i="5"/>
  <c r="F220" i="5"/>
  <c r="E220" i="5"/>
  <c r="D220" i="5"/>
  <c r="C220" i="5"/>
  <c r="B220" i="5"/>
  <c r="G219" i="5"/>
  <c r="F219" i="5"/>
  <c r="E219" i="5"/>
  <c r="D219" i="5"/>
  <c r="C219" i="5"/>
  <c r="B219" i="5"/>
  <c r="G218" i="5"/>
  <c r="F218" i="5"/>
  <c r="E218" i="5"/>
  <c r="D218" i="5"/>
  <c r="C218" i="5"/>
  <c r="B218" i="5"/>
  <c r="G217" i="5"/>
  <c r="F217" i="5"/>
  <c r="E217" i="5"/>
  <c r="D217" i="5"/>
  <c r="C217" i="5"/>
  <c r="B217" i="5"/>
  <c r="G216" i="5"/>
  <c r="F216" i="5"/>
  <c r="E216" i="5"/>
  <c r="D216" i="5"/>
  <c r="C216" i="5"/>
  <c r="B216" i="5"/>
  <c r="G215" i="5"/>
  <c r="F215" i="5"/>
  <c r="E215" i="5"/>
  <c r="D215" i="5"/>
  <c r="C215" i="5"/>
  <c r="B215" i="5"/>
  <c r="G214" i="5"/>
  <c r="F214" i="5"/>
  <c r="E214" i="5"/>
  <c r="D214" i="5"/>
  <c r="C214" i="5"/>
  <c r="B214" i="5"/>
  <c r="G213" i="5"/>
  <c r="F213" i="5"/>
  <c r="E213" i="5"/>
  <c r="D213" i="5"/>
  <c r="C213" i="5"/>
  <c r="B213" i="5"/>
  <c r="C211" i="5"/>
  <c r="C210" i="5"/>
  <c r="C157" i="5"/>
  <c r="A195" i="5"/>
  <c r="G207" i="5"/>
  <c r="E207" i="5"/>
  <c r="A202" i="5"/>
  <c r="B207" i="5"/>
  <c r="F206" i="5"/>
  <c r="C206" i="5"/>
  <c r="B206" i="5"/>
  <c r="F205" i="5"/>
  <c r="D205" i="5"/>
  <c r="B205" i="5"/>
  <c r="G204" i="5"/>
  <c r="D204" i="5"/>
  <c r="B204" i="5"/>
  <c r="F203" i="5"/>
  <c r="B203" i="5"/>
  <c r="G202" i="5"/>
  <c r="F202" i="5"/>
  <c r="B202" i="5"/>
  <c r="F201" i="5"/>
  <c r="D201" i="5"/>
  <c r="A196" i="5"/>
  <c r="B199" i="5" s="1"/>
  <c r="B201" i="5"/>
  <c r="E200" i="5"/>
  <c r="D200" i="5"/>
  <c r="F199" i="5"/>
  <c r="E199" i="5"/>
  <c r="C199" i="5"/>
  <c r="E198" i="5"/>
  <c r="D198" i="5"/>
  <c r="G197" i="5"/>
  <c r="E197" i="5"/>
  <c r="B197" i="5"/>
  <c r="G196" i="5"/>
  <c r="C196" i="5"/>
  <c r="G195" i="5"/>
  <c r="F195" i="5"/>
  <c r="E195" i="5"/>
  <c r="D195" i="5"/>
  <c r="C195" i="5"/>
  <c r="B195" i="5"/>
  <c r="A181" i="5"/>
  <c r="F193" i="5"/>
  <c r="E193" i="5"/>
  <c r="D193" i="5"/>
  <c r="A188" i="5"/>
  <c r="B193" i="5"/>
  <c r="G192" i="5"/>
  <c r="E192" i="5"/>
  <c r="D192" i="5"/>
  <c r="C192" i="5"/>
  <c r="G191" i="5"/>
  <c r="F191" i="5"/>
  <c r="E191" i="5"/>
  <c r="C191" i="5"/>
  <c r="B191" i="5"/>
  <c r="G190" i="5"/>
  <c r="E190" i="5"/>
  <c r="D190" i="5"/>
  <c r="C190" i="5"/>
  <c r="G189" i="5"/>
  <c r="F189" i="5"/>
  <c r="E189" i="5"/>
  <c r="C189" i="5"/>
  <c r="B189" i="5"/>
  <c r="G188" i="5"/>
  <c r="E188" i="5"/>
  <c r="D188" i="5"/>
  <c r="C188" i="5"/>
  <c r="G187" i="5"/>
  <c r="F187" i="5"/>
  <c r="E187" i="5"/>
  <c r="C187" i="5"/>
  <c r="A182" i="5"/>
  <c r="B187" i="5"/>
  <c r="F186" i="5"/>
  <c r="E186" i="5"/>
  <c r="D186" i="5"/>
  <c r="B186" i="5"/>
  <c r="G185" i="5"/>
  <c r="F185" i="5"/>
  <c r="D185" i="5"/>
  <c r="C185" i="5"/>
  <c r="B185" i="5"/>
  <c r="F184" i="5"/>
  <c r="E184" i="5"/>
  <c r="D184" i="5"/>
  <c r="B184" i="5"/>
  <c r="G183" i="5"/>
  <c r="F183" i="5"/>
  <c r="D183" i="5"/>
  <c r="C183" i="5"/>
  <c r="B183" i="5"/>
  <c r="F182" i="5"/>
  <c r="E182" i="5"/>
  <c r="D182" i="5"/>
  <c r="B182" i="5"/>
  <c r="G181" i="5"/>
  <c r="F181" i="5"/>
  <c r="E181" i="5"/>
  <c r="D181" i="5"/>
  <c r="C181" i="5"/>
  <c r="B181" i="5"/>
  <c r="F179" i="5"/>
  <c r="E179" i="5"/>
  <c r="D179" i="5"/>
  <c r="B179" i="5"/>
  <c r="G178" i="5"/>
  <c r="F178" i="5"/>
  <c r="D178" i="5"/>
  <c r="C178" i="5"/>
  <c r="B178" i="5"/>
  <c r="F177" i="5"/>
  <c r="E177" i="5"/>
  <c r="D177" i="5"/>
  <c r="B177" i="5"/>
  <c r="G176" i="5"/>
  <c r="F176" i="5"/>
  <c r="D176" i="5"/>
  <c r="C176" i="5"/>
  <c r="B176" i="5"/>
  <c r="F175" i="5"/>
  <c r="E175" i="5"/>
  <c r="D175" i="5"/>
  <c r="B175" i="5"/>
  <c r="G174" i="5"/>
  <c r="F174" i="5"/>
  <c r="D174" i="5"/>
  <c r="C174" i="5"/>
  <c r="B174" i="5"/>
  <c r="F173" i="5"/>
  <c r="E173" i="5"/>
  <c r="D173" i="5"/>
  <c r="B173" i="5"/>
  <c r="G172" i="5"/>
  <c r="F172" i="5"/>
  <c r="D172" i="5"/>
  <c r="C172" i="5"/>
  <c r="B172" i="5"/>
  <c r="G171" i="5"/>
  <c r="F171" i="5"/>
  <c r="E171" i="5"/>
  <c r="D171" i="5"/>
  <c r="C171" i="5"/>
  <c r="B171" i="5"/>
  <c r="G169" i="5"/>
  <c r="F169" i="5"/>
  <c r="D169" i="5"/>
  <c r="C169" i="5"/>
  <c r="B169" i="5"/>
  <c r="F168" i="5"/>
  <c r="E168" i="5"/>
  <c r="D168" i="5"/>
  <c r="B168" i="5"/>
  <c r="G167" i="5"/>
  <c r="F167" i="5"/>
  <c r="D167" i="5"/>
  <c r="C167" i="5"/>
  <c r="B167" i="5"/>
  <c r="F166" i="5"/>
  <c r="E166" i="5"/>
  <c r="D166" i="5"/>
  <c r="B166" i="5"/>
  <c r="G165" i="5"/>
  <c r="F165" i="5"/>
  <c r="D165" i="5"/>
  <c r="C165" i="5"/>
  <c r="B165" i="5"/>
  <c r="F164" i="5"/>
  <c r="E164" i="5"/>
  <c r="D164" i="5"/>
  <c r="B164" i="5"/>
  <c r="G163" i="5"/>
  <c r="F163" i="5"/>
  <c r="D163" i="5"/>
  <c r="C163" i="5"/>
  <c r="B163" i="5"/>
  <c r="F162" i="5"/>
  <c r="E162" i="5"/>
  <c r="D162" i="5"/>
  <c r="B162" i="5"/>
  <c r="G161" i="5"/>
  <c r="F161" i="5"/>
  <c r="E161" i="5"/>
  <c r="D161" i="5"/>
  <c r="C161" i="5"/>
  <c r="B161" i="5"/>
  <c r="C158" i="5"/>
  <c r="C105" i="5"/>
  <c r="A143" i="5"/>
  <c r="D155" i="5"/>
  <c r="A150" i="5"/>
  <c r="E154" i="5"/>
  <c r="E153" i="5"/>
  <c r="F152" i="5"/>
  <c r="G151" i="5"/>
  <c r="G150" i="5"/>
  <c r="B150" i="5"/>
  <c r="C149" i="5"/>
  <c r="A144" i="5"/>
  <c r="F148" i="5"/>
  <c r="F147" i="5"/>
  <c r="G146" i="5"/>
  <c r="B146" i="5"/>
  <c r="B145" i="5"/>
  <c r="C144" i="5"/>
  <c r="G143" i="5"/>
  <c r="F143" i="5"/>
  <c r="E143" i="5"/>
  <c r="D143" i="5"/>
  <c r="C143" i="5"/>
  <c r="B143" i="5"/>
  <c r="A129" i="5"/>
  <c r="C141" i="5"/>
  <c r="A136" i="5"/>
  <c r="F140" i="5"/>
  <c r="F139" i="5"/>
  <c r="G138" i="5"/>
  <c r="B138" i="5"/>
  <c r="B137" i="5"/>
  <c r="C136" i="5"/>
  <c r="D135" i="5"/>
  <c r="A130" i="5"/>
  <c r="E134" i="5"/>
  <c r="F133" i="5"/>
  <c r="G132" i="5"/>
  <c r="G131" i="5"/>
  <c r="B131" i="5"/>
  <c r="C130" i="5"/>
  <c r="G129" i="5"/>
  <c r="F129" i="5"/>
  <c r="E129" i="5"/>
  <c r="D129" i="5"/>
  <c r="C129" i="5"/>
  <c r="B129" i="5"/>
  <c r="E127" i="5"/>
  <c r="F126" i="5"/>
  <c r="G125" i="5"/>
  <c r="G124" i="5"/>
  <c r="B124" i="5"/>
  <c r="C123" i="5"/>
  <c r="C122" i="5"/>
  <c r="D121" i="5"/>
  <c r="E120" i="5"/>
  <c r="G119" i="5"/>
  <c r="F119" i="5"/>
  <c r="E119" i="5"/>
  <c r="D119" i="5"/>
  <c r="C119" i="5"/>
  <c r="B119" i="5"/>
  <c r="C117" i="5"/>
  <c r="D116" i="5"/>
  <c r="E115" i="5"/>
  <c r="E114" i="5"/>
  <c r="F113" i="5"/>
  <c r="G112" i="5"/>
  <c r="G111" i="5"/>
  <c r="B111" i="5"/>
  <c r="C110" i="5"/>
  <c r="G109" i="5"/>
  <c r="F109" i="5"/>
  <c r="E109" i="5"/>
  <c r="D109" i="5"/>
  <c r="C109" i="5"/>
  <c r="B109" i="5"/>
  <c r="C53" i="5"/>
  <c r="C103" i="5" s="1"/>
  <c r="A91" i="5"/>
  <c r="A98" i="5"/>
  <c r="D99" i="5"/>
  <c r="D98" i="5"/>
  <c r="E97" i="5"/>
  <c r="A92" i="5"/>
  <c r="G96" i="5"/>
  <c r="G95" i="5"/>
  <c r="B95" i="5"/>
  <c r="C94" i="5"/>
  <c r="C93" i="5"/>
  <c r="D92" i="5"/>
  <c r="G91" i="5"/>
  <c r="F91" i="5"/>
  <c r="E91" i="5"/>
  <c r="D91" i="5"/>
  <c r="C91" i="5"/>
  <c r="B91" i="5"/>
  <c r="A77" i="5"/>
  <c r="A84" i="5"/>
  <c r="D88" i="5"/>
  <c r="E87" i="5"/>
  <c r="E86" i="5"/>
  <c r="F85" i="5"/>
  <c r="G84" i="5"/>
  <c r="G83" i="5"/>
  <c r="A78" i="5"/>
  <c r="D82" i="5"/>
  <c r="D81" i="5"/>
  <c r="E80" i="5"/>
  <c r="F79" i="5"/>
  <c r="F78" i="5"/>
  <c r="G77" i="5"/>
  <c r="F77" i="5"/>
  <c r="E77" i="5"/>
  <c r="D77" i="5"/>
  <c r="C77" i="5"/>
  <c r="B77" i="5"/>
  <c r="D75" i="5"/>
  <c r="D74" i="5"/>
  <c r="E73" i="5"/>
  <c r="F72" i="5"/>
  <c r="F71" i="5"/>
  <c r="G70" i="5"/>
  <c r="B70" i="5"/>
  <c r="B69" i="5"/>
  <c r="C68" i="5"/>
  <c r="G67" i="5"/>
  <c r="F67" i="5"/>
  <c r="E67" i="5"/>
  <c r="D67" i="5"/>
  <c r="C67" i="5"/>
  <c r="B67" i="5"/>
  <c r="G65" i="5"/>
  <c r="B65" i="5"/>
  <c r="B64" i="5"/>
  <c r="C63" i="5"/>
  <c r="D62" i="5"/>
  <c r="D61" i="5"/>
  <c r="E60" i="5"/>
  <c r="F59" i="5"/>
  <c r="F58" i="5"/>
  <c r="G57" i="5"/>
  <c r="F57" i="5"/>
  <c r="E57" i="5"/>
  <c r="D57" i="5"/>
  <c r="C57" i="5"/>
  <c r="B57" i="5"/>
  <c r="A46" i="5"/>
  <c r="B47" i="5" s="1"/>
  <c r="A40" i="5"/>
  <c r="B42" i="5" s="1"/>
  <c r="A32" i="5"/>
  <c r="A26" i="5"/>
  <c r="B51" i="5"/>
  <c r="B50" i="5"/>
  <c r="B46" i="5"/>
  <c r="B44" i="5"/>
  <c r="B37" i="5"/>
  <c r="B34" i="5"/>
  <c r="B33" i="5"/>
  <c r="B32" i="5"/>
  <c r="B29" i="5"/>
  <c r="B28" i="5"/>
  <c r="B26" i="5"/>
  <c r="F23" i="5"/>
  <c r="D23" i="5"/>
  <c r="C23" i="5"/>
  <c r="E22" i="5"/>
  <c r="D22" i="5"/>
  <c r="C22" i="5"/>
  <c r="E21" i="5"/>
  <c r="D21" i="5"/>
  <c r="G20" i="5"/>
  <c r="E20" i="5"/>
  <c r="C20" i="5"/>
  <c r="G19" i="5"/>
  <c r="D19" i="5"/>
  <c r="C19" i="5"/>
  <c r="G18" i="5"/>
  <c r="D18" i="5"/>
  <c r="C18" i="5"/>
  <c r="F17" i="5"/>
  <c r="D17" i="5"/>
  <c r="G16" i="5"/>
  <c r="F16" i="5"/>
  <c r="C16" i="5"/>
  <c r="G13" i="5"/>
  <c r="F13" i="5"/>
  <c r="C13" i="5"/>
  <c r="G12" i="5"/>
  <c r="E12" i="5"/>
  <c r="C12" i="5"/>
  <c r="F11" i="5"/>
  <c r="E11" i="5"/>
  <c r="G10" i="5"/>
  <c r="F10" i="5"/>
  <c r="E10" i="5"/>
  <c r="G9" i="5"/>
  <c r="F9" i="5"/>
  <c r="D9" i="5"/>
  <c r="G8" i="5"/>
  <c r="E8" i="5"/>
  <c r="D8" i="5"/>
  <c r="F7" i="5"/>
  <c r="E7" i="5"/>
  <c r="D7" i="5"/>
  <c r="F6" i="5"/>
  <c r="E6" i="5"/>
  <c r="C6" i="5"/>
  <c r="B22" i="5"/>
  <c r="B20" i="5"/>
  <c r="B19" i="5"/>
  <c r="B16" i="5"/>
  <c r="B13" i="5"/>
  <c r="B12" i="5"/>
  <c r="B9" i="5"/>
  <c r="B8" i="5"/>
  <c r="B6" i="5"/>
  <c r="A39" i="5"/>
  <c r="A25" i="5"/>
  <c r="F51" i="5"/>
  <c r="E51" i="5"/>
  <c r="G50" i="5"/>
  <c r="F50" i="5"/>
  <c r="E50" i="5"/>
  <c r="G49" i="5"/>
  <c r="F49" i="5"/>
  <c r="D49" i="5"/>
  <c r="G48" i="5"/>
  <c r="E48" i="5"/>
  <c r="D48" i="5"/>
  <c r="F47" i="5"/>
  <c r="E47" i="5"/>
  <c r="D47" i="5"/>
  <c r="F46" i="5"/>
  <c r="E46" i="5"/>
  <c r="C46" i="5"/>
  <c r="F45" i="5"/>
  <c r="D45" i="5"/>
  <c r="C45" i="5"/>
  <c r="E44" i="5"/>
  <c r="D44" i="5"/>
  <c r="C44" i="5"/>
  <c r="E43" i="5"/>
  <c r="D43" i="5"/>
  <c r="G42" i="5"/>
  <c r="E42" i="5"/>
  <c r="C42" i="5"/>
  <c r="G41" i="5"/>
  <c r="D41" i="5"/>
  <c r="C41" i="5"/>
  <c r="G40" i="5"/>
  <c r="D40" i="5"/>
  <c r="C40" i="5"/>
  <c r="F37" i="5"/>
  <c r="D37" i="5"/>
  <c r="G36" i="5"/>
  <c r="F36" i="5"/>
  <c r="C36" i="5"/>
  <c r="G35" i="5"/>
  <c r="F35" i="5"/>
  <c r="C35" i="5"/>
  <c r="G34" i="5"/>
  <c r="E34" i="5"/>
  <c r="C34" i="5"/>
  <c r="F33" i="5"/>
  <c r="E33" i="5"/>
  <c r="G32" i="5"/>
  <c r="F32" i="5"/>
  <c r="E32" i="5"/>
  <c r="G31" i="5"/>
  <c r="F31" i="5"/>
  <c r="D31" i="5"/>
  <c r="G30" i="5"/>
  <c r="E30" i="5"/>
  <c r="D30" i="5"/>
  <c r="F29" i="5"/>
  <c r="E29" i="5"/>
  <c r="D29" i="5"/>
  <c r="F28" i="5"/>
  <c r="E28" i="5"/>
  <c r="C28" i="5"/>
  <c r="F27" i="5"/>
  <c r="D27" i="5"/>
  <c r="C27" i="5"/>
  <c r="E26" i="5"/>
  <c r="D26" i="5"/>
  <c r="C26" i="5"/>
  <c r="G39" i="5"/>
  <c r="F39" i="5"/>
  <c r="E39" i="5"/>
  <c r="D39" i="5"/>
  <c r="C39" i="5"/>
  <c r="G25" i="5"/>
  <c r="F25" i="5"/>
  <c r="E25" i="5"/>
  <c r="D25" i="5"/>
  <c r="C25" i="5"/>
  <c r="G15" i="5"/>
  <c r="F15" i="5"/>
  <c r="E15" i="5"/>
  <c r="D15" i="5"/>
  <c r="C15" i="5"/>
  <c r="D5" i="5"/>
  <c r="E5" i="5"/>
  <c r="F5" i="5"/>
  <c r="G5" i="5"/>
  <c r="C5" i="5"/>
  <c r="B39" i="5"/>
  <c r="B25" i="5"/>
  <c r="B15" i="5"/>
  <c r="B5" i="5"/>
  <c r="D40" i="1"/>
  <c r="D39" i="1"/>
  <c r="D38" i="1"/>
  <c r="D37" i="1"/>
  <c r="D33" i="1"/>
  <c r="D27" i="1"/>
  <c r="D26" i="1"/>
  <c r="E18" i="1"/>
  <c r="E17" i="1"/>
  <c r="E16" i="1"/>
  <c r="E15" i="1"/>
  <c r="J5" i="9"/>
  <c r="I5" i="9"/>
  <c r="H5" i="9"/>
  <c r="B18" i="1"/>
  <c r="B17" i="1"/>
  <c r="B16" i="1"/>
  <c r="B15" i="1"/>
  <c r="B14" i="1"/>
  <c r="F4" i="1"/>
  <c r="G4" i="1"/>
  <c r="H4" i="1"/>
  <c r="F5" i="1"/>
  <c r="G5" i="1"/>
  <c r="H5" i="1"/>
  <c r="F6" i="1"/>
  <c r="G6" i="1"/>
  <c r="H6" i="1"/>
  <c r="F7" i="1"/>
  <c r="G7" i="1"/>
  <c r="H7" i="1"/>
  <c r="F8" i="1"/>
  <c r="G8" i="1"/>
  <c r="H8" i="1"/>
  <c r="F9" i="1"/>
  <c r="G9" i="1"/>
  <c r="H9" i="1"/>
  <c r="E9" i="1"/>
  <c r="E8" i="1"/>
  <c r="E7" i="1"/>
  <c r="E6" i="1"/>
  <c r="E5" i="1"/>
  <c r="E4" i="1"/>
  <c r="D9" i="1"/>
  <c r="D8" i="1"/>
  <c r="D7" i="1"/>
  <c r="D6" i="1"/>
  <c r="D5" i="1"/>
  <c r="D4" i="1"/>
  <c r="C5" i="1"/>
  <c r="C6" i="1"/>
  <c r="C7" i="1"/>
  <c r="C8" i="1"/>
  <c r="C9" i="1"/>
  <c r="C4" i="1"/>
  <c r="B9" i="1"/>
  <c r="B8" i="1"/>
  <c r="B7" i="1"/>
  <c r="B6" i="1"/>
  <c r="B5" i="1"/>
  <c r="B4" i="1"/>
  <c r="I26" i="9"/>
  <c r="V29" i="9"/>
  <c r="V30" i="9" s="1"/>
  <c r="V31" i="9"/>
  <c r="V32" i="9" s="1"/>
  <c r="V33" i="9" s="1"/>
  <c r="V34" i="9" s="1"/>
  <c r="V35" i="9" s="1"/>
  <c r="H35" i="9"/>
  <c r="H34" i="9"/>
  <c r="H33" i="9"/>
  <c r="H32" i="9"/>
  <c r="N32" i="9"/>
  <c r="O32" i="9"/>
  <c r="P32" i="9"/>
  <c r="Q32" i="9"/>
  <c r="R32" i="9"/>
  <c r="S32" i="9"/>
  <c r="N33" i="9"/>
  <c r="O33" i="9"/>
  <c r="P33" i="9"/>
  <c r="Q33" i="9"/>
  <c r="R33" i="9"/>
  <c r="S33" i="9"/>
  <c r="N34" i="9"/>
  <c r="O34" i="9"/>
  <c r="P34" i="9"/>
  <c r="Q34" i="9"/>
  <c r="R34" i="9"/>
  <c r="S34" i="9"/>
  <c r="N35" i="9"/>
  <c r="O35" i="9"/>
  <c r="P35" i="9"/>
  <c r="Q35" i="9"/>
  <c r="R35" i="9"/>
  <c r="S35" i="9"/>
  <c r="D29" i="9"/>
  <c r="D30" i="9"/>
  <c r="D31" i="9"/>
  <c r="D32" i="9"/>
  <c r="D33" i="9"/>
  <c r="D34" i="9"/>
  <c r="D35" i="9"/>
  <c r="D36" i="9"/>
  <c r="I28" i="9"/>
  <c r="D27" i="9"/>
  <c r="CB19" i="9"/>
  <c r="CB18" i="9"/>
  <c r="CB17" i="9"/>
  <c r="CB16" i="9"/>
  <c r="H21" i="9"/>
  <c r="H20" i="9"/>
  <c r="I19" i="9"/>
  <c r="J19" i="9"/>
  <c r="K19" i="9"/>
  <c r="L19" i="9"/>
  <c r="M19" i="9"/>
  <c r="N19" i="9"/>
  <c r="I18" i="9"/>
  <c r="J18" i="9"/>
  <c r="K18" i="9"/>
  <c r="L18" i="9"/>
  <c r="M18" i="9"/>
  <c r="N18" i="9"/>
  <c r="H18" i="9"/>
  <c r="I17" i="9"/>
  <c r="J17" i="9"/>
  <c r="K17" i="9"/>
  <c r="H17" i="9" s="1"/>
  <c r="L17" i="9"/>
  <c r="M17" i="9"/>
  <c r="N17" i="9"/>
  <c r="I16" i="9"/>
  <c r="H16" i="9" s="1"/>
  <c r="J16" i="9"/>
  <c r="K16" i="9"/>
  <c r="L16" i="9"/>
  <c r="M16" i="9"/>
  <c r="N16" i="9"/>
  <c r="H10" i="9"/>
  <c r="N14" i="9"/>
  <c r="M14" i="9"/>
  <c r="L14" i="9"/>
  <c r="K14" i="9"/>
  <c r="J14" i="9"/>
  <c r="H14" i="9" s="1"/>
  <c r="I14" i="9"/>
  <c r="N12" i="9"/>
  <c r="M12" i="9"/>
  <c r="L12" i="9"/>
  <c r="K12" i="9"/>
  <c r="J12" i="9"/>
  <c r="I12" i="9"/>
  <c r="H12" i="9" s="1"/>
  <c r="H11" i="9"/>
  <c r="CB9" i="9"/>
  <c r="H6" i="9"/>
  <c r="H7" i="9"/>
  <c r="H4" i="9"/>
  <c r="B2" i="11"/>
  <c r="L78" i="10"/>
  <c r="L77" i="10"/>
  <c r="L76" i="10"/>
  <c r="L75" i="10"/>
  <c r="L2" i="10"/>
  <c r="H153" i="9"/>
  <c r="H152" i="9"/>
  <c r="H151" i="9"/>
  <c r="H150" i="9"/>
  <c r="H149" i="9"/>
  <c r="H148" i="9"/>
  <c r="H147" i="9"/>
  <c r="H146" i="9"/>
  <c r="H145" i="9"/>
  <c r="H144" i="9"/>
  <c r="H143" i="9"/>
  <c r="H142" i="9"/>
  <c r="H141" i="9"/>
  <c r="H140" i="9"/>
  <c r="H139" i="9"/>
  <c r="H138" i="9"/>
  <c r="H137" i="9"/>
  <c r="H136" i="9"/>
  <c r="H135" i="9"/>
  <c r="H134" i="9"/>
  <c r="H133" i="9"/>
  <c r="H132" i="9"/>
  <c r="H131" i="9"/>
  <c r="H130" i="9"/>
  <c r="H129" i="9"/>
  <c r="H128" i="9"/>
  <c r="H127" i="9"/>
  <c r="H126" i="9"/>
  <c r="H125" i="9"/>
  <c r="H124" i="9"/>
  <c r="H123" i="9"/>
  <c r="H122" i="9"/>
  <c r="H121" i="9"/>
  <c r="H120" i="9"/>
  <c r="H119" i="9"/>
  <c r="H118" i="9"/>
  <c r="H117" i="9"/>
  <c r="H116" i="9"/>
  <c r="H115" i="9"/>
  <c r="H114" i="9"/>
  <c r="H113" i="9"/>
  <c r="H112" i="9"/>
  <c r="H111" i="9"/>
  <c r="H110" i="9"/>
  <c r="H109" i="9"/>
  <c r="H108" i="9"/>
  <c r="H107" i="9"/>
  <c r="H106" i="9"/>
  <c r="H105" i="9"/>
  <c r="H104" i="9"/>
  <c r="H103" i="9"/>
  <c r="H102" i="9"/>
  <c r="H101" i="9"/>
  <c r="H100" i="9"/>
  <c r="H99" i="9"/>
  <c r="H98" i="9"/>
  <c r="H97" i="9"/>
  <c r="H96" i="9"/>
  <c r="H95" i="9"/>
  <c r="H94" i="9"/>
  <c r="H93" i="9"/>
  <c r="H92" i="9"/>
  <c r="H91" i="9"/>
  <c r="H90" i="9"/>
  <c r="H89" i="9"/>
  <c r="H88" i="9"/>
  <c r="H87" i="9"/>
  <c r="H86" i="9"/>
  <c r="H85" i="9"/>
  <c r="H84" i="9"/>
  <c r="H83" i="9"/>
  <c r="H82" i="9"/>
  <c r="H81" i="9"/>
  <c r="H80" i="9"/>
  <c r="H79" i="9"/>
  <c r="H78" i="9"/>
  <c r="H77" i="9"/>
  <c r="H76" i="9"/>
  <c r="H75" i="9"/>
  <c r="H74" i="9"/>
  <c r="H73" i="9"/>
  <c r="H72" i="9"/>
  <c r="H71" i="9"/>
  <c r="H70" i="9"/>
  <c r="H69" i="9"/>
  <c r="H68" i="9"/>
  <c r="H67" i="9"/>
  <c r="H66" i="9"/>
  <c r="H65" i="9"/>
  <c r="H64" i="9"/>
  <c r="H63" i="9"/>
  <c r="H62" i="9"/>
  <c r="H61" i="9"/>
  <c r="H60" i="9"/>
  <c r="H59" i="9"/>
  <c r="H58" i="9"/>
  <c r="H57" i="9"/>
  <c r="H56" i="9"/>
  <c r="H55" i="9"/>
  <c r="H54" i="9"/>
  <c r="H53" i="9"/>
  <c r="H52" i="9"/>
  <c r="H51" i="9"/>
  <c r="H50" i="9"/>
  <c r="H49" i="9"/>
  <c r="H48" i="9"/>
  <c r="H47" i="9"/>
  <c r="H46" i="9"/>
  <c r="H45" i="9"/>
  <c r="H44" i="9"/>
  <c r="H43" i="9"/>
  <c r="H42" i="9"/>
  <c r="H41" i="9"/>
  <c r="H40" i="9"/>
  <c r="H39" i="9"/>
  <c r="H38" i="9"/>
  <c r="H37" i="9"/>
  <c r="D28" i="9"/>
  <c r="H27" i="9"/>
  <c r="H26" i="9"/>
  <c r="H25" i="9"/>
  <c r="F25" i="9"/>
  <c r="F24" i="9"/>
  <c r="H23" i="9"/>
  <c r="BC22" i="9"/>
  <c r="H22" i="9"/>
  <c r="H3" i="9"/>
  <c r="H2" i="9"/>
  <c r="H15" i="9"/>
  <c r="N8" i="18"/>
  <c r="L6" i="10"/>
  <c r="K8" i="18"/>
  <c r="D4" i="16"/>
  <c r="F4" i="17"/>
  <c r="G5" i="16"/>
  <c r="G7" i="16"/>
  <c r="G10" i="16"/>
  <c r="G12" i="16"/>
  <c r="G14" i="17"/>
  <c r="C14" i="17"/>
  <c r="F14" i="17"/>
  <c r="D14" i="17"/>
  <c r="E14" i="17"/>
  <c r="G9" i="16"/>
  <c r="G11" i="16"/>
  <c r="E4" i="17"/>
  <c r="D4" i="17"/>
  <c r="C4" i="17"/>
  <c r="G4" i="16"/>
  <c r="G6" i="16"/>
  <c r="F4" i="16"/>
  <c r="D5" i="16"/>
  <c r="D6" i="16"/>
  <c r="F8" i="16"/>
  <c r="D9" i="16"/>
  <c r="D10" i="16"/>
  <c r="F6" i="16"/>
  <c r="D7" i="16"/>
  <c r="F10" i="16"/>
  <c r="D11" i="16"/>
  <c r="E12" i="16"/>
  <c r="F5" i="16"/>
  <c r="F7" i="16"/>
  <c r="F9" i="16"/>
  <c r="F11" i="16"/>
  <c r="D12" i="16"/>
  <c r="F12" i="16"/>
  <c r="E13" i="16"/>
  <c r="H8" i="9"/>
  <c r="E5" i="16"/>
  <c r="E7" i="16"/>
  <c r="E9" i="16"/>
  <c r="E11" i="16"/>
  <c r="E4" i="16"/>
  <c r="E6" i="16"/>
  <c r="E8" i="16"/>
  <c r="E10" i="16"/>
  <c r="J8" i="18"/>
  <c r="L7" i="10"/>
  <c r="L8" i="10"/>
  <c r="L9" i="10"/>
  <c r="L10" i="10"/>
  <c r="L11" i="10"/>
  <c r="L12" i="10"/>
  <c r="L13" i="10"/>
  <c r="L14" i="10"/>
  <c r="L15" i="10"/>
  <c r="L16" i="10"/>
  <c r="L17" i="10"/>
  <c r="L18" i="10"/>
  <c r="L19" i="10"/>
  <c r="L20" i="10"/>
  <c r="L21" i="10"/>
  <c r="L22" i="10"/>
  <c r="L23" i="10"/>
  <c r="L24" i="10"/>
  <c r="L25" i="10"/>
  <c r="L26" i="10"/>
  <c r="L27" i="10"/>
  <c r="L28" i="10"/>
  <c r="L29" i="10"/>
  <c r="L30" i="10"/>
  <c r="L31" i="10"/>
  <c r="L32" i="10"/>
  <c r="L33" i="10"/>
  <c r="L34" i="10"/>
  <c r="L35" i="10"/>
  <c r="L36" i="10"/>
  <c r="K38" i="10"/>
  <c r="L37" i="10"/>
  <c r="K39" i="10"/>
  <c r="K40" i="10" s="1"/>
  <c r="L38" i="10"/>
  <c r="L39" i="10"/>
  <c r="L40" i="10" l="1"/>
  <c r="K41" i="10"/>
  <c r="H19" i="9"/>
  <c r="C100" i="5"/>
  <c r="B101" i="5"/>
  <c r="B102" i="5"/>
  <c r="G102" i="5"/>
  <c r="D103" i="5"/>
  <c r="G155" i="5"/>
  <c r="C155" i="5"/>
  <c r="F154" i="5"/>
  <c r="D154" i="5"/>
  <c r="F153" i="5"/>
  <c r="B153" i="5"/>
  <c r="D152" i="5"/>
  <c r="F151" i="5"/>
  <c r="B151" i="5"/>
  <c r="D150" i="5"/>
  <c r="F149" i="5"/>
  <c r="E148" i="5"/>
  <c r="G147" i="5"/>
  <c r="C147" i="5"/>
  <c r="E146" i="5"/>
  <c r="G145" i="5"/>
  <c r="C145" i="5"/>
  <c r="E144" i="5"/>
  <c r="F141" i="5"/>
  <c r="E140" i="5"/>
  <c r="G139" i="5"/>
  <c r="C139" i="5"/>
  <c r="E138" i="5"/>
  <c r="G137" i="5"/>
  <c r="C137" i="5"/>
  <c r="E136" i="5"/>
  <c r="G135" i="5"/>
  <c r="C135" i="5"/>
  <c r="F134" i="5"/>
  <c r="B134" i="5"/>
  <c r="D133" i="5"/>
  <c r="F132" i="5"/>
  <c r="B132" i="5"/>
  <c r="D131" i="5"/>
  <c r="F130" i="5"/>
  <c r="B130" i="5"/>
  <c r="F127" i="5"/>
  <c r="B127" i="5"/>
  <c r="D126" i="5"/>
  <c r="F125" i="5"/>
  <c r="B125" i="5"/>
  <c r="D124" i="5"/>
  <c r="F123" i="5"/>
  <c r="B123" i="5"/>
  <c r="D122" i="5"/>
  <c r="F121" i="5"/>
  <c r="B121" i="5"/>
  <c r="D120" i="5"/>
  <c r="D117" i="5"/>
  <c r="F116" i="5"/>
  <c r="B116" i="5"/>
  <c r="D115" i="5"/>
  <c r="F114" i="5"/>
  <c r="B114" i="5"/>
  <c r="D113" i="5"/>
  <c r="F112" i="5"/>
  <c r="B112" i="5"/>
  <c r="D111" i="5"/>
  <c r="F110" i="5"/>
  <c r="B110" i="5"/>
  <c r="C106" i="5"/>
  <c r="D311" i="5"/>
  <c r="G310" i="5"/>
  <c r="C310" i="5"/>
  <c r="E309" i="5"/>
  <c r="G308" i="5"/>
  <c r="C308" i="5"/>
  <c r="E307" i="5"/>
  <c r="G306" i="5"/>
  <c r="C306" i="5"/>
  <c r="E305" i="5"/>
  <c r="B305" i="5"/>
  <c r="D304" i="5"/>
  <c r="F303" i="5"/>
  <c r="B303" i="5"/>
  <c r="D302" i="5"/>
  <c r="F301" i="5"/>
  <c r="B301" i="5"/>
  <c r="D300" i="5"/>
  <c r="E297" i="5"/>
  <c r="B297" i="5"/>
  <c r="D296" i="5"/>
  <c r="F295" i="5"/>
  <c r="B295" i="5"/>
  <c r="D294" i="5"/>
  <c r="F293" i="5"/>
  <c r="B293" i="5"/>
  <c r="D292" i="5"/>
  <c r="F291" i="5"/>
  <c r="E290" i="5"/>
  <c r="G289" i="5"/>
  <c r="C289" i="5"/>
  <c r="E288" i="5"/>
  <c r="G287" i="5"/>
  <c r="C287" i="5"/>
  <c r="E286" i="5"/>
  <c r="E283" i="5"/>
  <c r="G282" i="5"/>
  <c r="C282" i="5"/>
  <c r="E281" i="5"/>
  <c r="G280" i="5"/>
  <c r="C280" i="5"/>
  <c r="E279" i="5"/>
  <c r="G278" i="5"/>
  <c r="C278" i="5"/>
  <c r="E277" i="5"/>
  <c r="G276" i="5"/>
  <c r="C276" i="5"/>
  <c r="G273" i="5"/>
  <c r="C273" i="5"/>
  <c r="E272" i="5"/>
  <c r="G271" i="5"/>
  <c r="C271" i="5"/>
  <c r="E270" i="5"/>
  <c r="G269" i="5"/>
  <c r="C269" i="5"/>
  <c r="E268" i="5"/>
  <c r="G267" i="5"/>
  <c r="C267" i="5"/>
  <c r="E266" i="5"/>
  <c r="C311" i="5"/>
  <c r="E310" i="5"/>
  <c r="F309" i="5"/>
  <c r="F308" i="5"/>
  <c r="G307" i="5"/>
  <c r="B307" i="5"/>
  <c r="B306" i="5"/>
  <c r="C305" i="5"/>
  <c r="E304" i="5"/>
  <c r="E303" i="5"/>
  <c r="F302" i="5"/>
  <c r="G301" i="5"/>
  <c r="G300" i="5"/>
  <c r="B300" i="5"/>
  <c r="G297" i="5"/>
  <c r="C296" i="5"/>
  <c r="D295" i="5"/>
  <c r="E294" i="5"/>
  <c r="E293" i="5"/>
  <c r="F292" i="5"/>
  <c r="G291" i="5"/>
  <c r="D290" i="5"/>
  <c r="E289" i="5"/>
  <c r="F288" i="5"/>
  <c r="F287" i="5"/>
  <c r="G286" i="5"/>
  <c r="B286" i="5"/>
  <c r="F283" i="5"/>
  <c r="F282" i="5"/>
  <c r="G281" i="5"/>
  <c r="B281" i="5"/>
  <c r="B280" i="5"/>
  <c r="C279" i="5"/>
  <c r="D278" i="5"/>
  <c r="D277" i="5"/>
  <c r="E276" i="5"/>
  <c r="B273" i="5"/>
  <c r="C272" i="5"/>
  <c r="D271" i="5"/>
  <c r="D270" i="5"/>
  <c r="E269" i="5"/>
  <c r="F268" i="5"/>
  <c r="F267" i="5"/>
  <c r="G266" i="5"/>
  <c r="B266" i="5"/>
  <c r="C262" i="5"/>
  <c r="B310" i="5"/>
  <c r="B309" i="5"/>
  <c r="F307" i="5"/>
  <c r="E306" i="5"/>
  <c r="D305" i="5"/>
  <c r="C304" i="5"/>
  <c r="C303" i="5"/>
  <c r="B302" i="5"/>
  <c r="F300" i="5"/>
  <c r="C297" i="5"/>
  <c r="E296" i="5"/>
  <c r="C295" i="5"/>
  <c r="B294" i="5"/>
  <c r="G292" i="5"/>
  <c r="E291" i="5"/>
  <c r="B291" i="5"/>
  <c r="B290" i="5"/>
  <c r="G288" i="5"/>
  <c r="E287" i="5"/>
  <c r="D286" i="5"/>
  <c r="G283" i="5"/>
  <c r="E282" i="5"/>
  <c r="D281" i="5"/>
  <c r="D280" i="5"/>
  <c r="B279" i="5"/>
  <c r="G277" i="5"/>
  <c r="F276" i="5"/>
  <c r="G272" i="5"/>
  <c r="F271" i="5"/>
  <c r="F270" i="5"/>
  <c r="D269" i="5"/>
  <c r="C268" i="5"/>
  <c r="B267" i="5"/>
  <c r="B40" i="5"/>
  <c r="B58" i="5"/>
  <c r="G59" i="5"/>
  <c r="F61" i="5"/>
  <c r="B78" i="5"/>
  <c r="F80" i="5"/>
  <c r="F81" i="5"/>
  <c r="C84" i="5"/>
  <c r="G85" i="5"/>
  <c r="E92" i="5"/>
  <c r="C95" i="5"/>
  <c r="F97" i="5"/>
  <c r="C111" i="5"/>
  <c r="B113" i="5"/>
  <c r="G113" i="5"/>
  <c r="G114" i="5"/>
  <c r="F115" i="5"/>
  <c r="E116" i="5"/>
  <c r="E117" i="5"/>
  <c r="F120" i="5"/>
  <c r="C131" i="5"/>
  <c r="G133" i="5"/>
  <c r="D136" i="5"/>
  <c r="D144" i="5"/>
  <c r="D145" i="5"/>
  <c r="B148" i="5"/>
  <c r="G148" i="5"/>
  <c r="C150" i="5"/>
  <c r="B152" i="5"/>
  <c r="G153" i="5"/>
  <c r="E155" i="5"/>
  <c r="E267" i="5"/>
  <c r="G270" i="5"/>
  <c r="F273" i="5"/>
  <c r="F279" i="5"/>
  <c r="D287" i="5"/>
  <c r="D291" i="5"/>
  <c r="D301" i="5"/>
  <c r="G302" i="5"/>
  <c r="G305" i="5"/>
  <c r="C309" i="5"/>
  <c r="F311" i="5"/>
  <c r="C54" i="5"/>
  <c r="D58" i="5"/>
  <c r="C59" i="5"/>
  <c r="B61" i="5"/>
  <c r="G61" i="5"/>
  <c r="F63" i="5"/>
  <c r="E64" i="5"/>
  <c r="D65" i="5"/>
  <c r="E69" i="5"/>
  <c r="D70" i="5"/>
  <c r="D71" i="5"/>
  <c r="B73" i="5"/>
  <c r="B74" i="5"/>
  <c r="F75" i="5"/>
  <c r="D78" i="5"/>
  <c r="C79" i="5"/>
  <c r="B81" i="5"/>
  <c r="G81" i="5"/>
  <c r="F82" i="5"/>
  <c r="E83" i="5"/>
  <c r="C85" i="5"/>
  <c r="C86" i="5"/>
  <c r="B87" i="5"/>
  <c r="G87" i="5"/>
  <c r="G88" i="5"/>
  <c r="E89" i="5"/>
  <c r="G92" i="5"/>
  <c r="E94" i="5"/>
  <c r="E95" i="5"/>
  <c r="D96" i="5"/>
  <c r="B98" i="5"/>
  <c r="G98" i="5"/>
  <c r="F99" i="5"/>
  <c r="F100" i="5"/>
  <c r="D102" i="5"/>
  <c r="G103" i="5"/>
  <c r="E110" i="5"/>
  <c r="E111" i="5"/>
  <c r="C113" i="5"/>
  <c r="B115" i="5"/>
  <c r="G120" i="5"/>
  <c r="G121" i="5"/>
  <c r="F122" i="5"/>
  <c r="E124" i="5"/>
  <c r="D125" i="5"/>
  <c r="C126" i="5"/>
  <c r="C127" i="5"/>
  <c r="E131" i="5"/>
  <c r="D132" i="5"/>
  <c r="C134" i="5"/>
  <c r="B135" i="5"/>
  <c r="F135" i="5"/>
  <c r="E137" i="5"/>
  <c r="D138" i="5"/>
  <c r="D139" i="5"/>
  <c r="B141" i="5"/>
  <c r="E141" i="5"/>
  <c r="F144" i="5"/>
  <c r="E145" i="5"/>
  <c r="D146" i="5"/>
  <c r="C148" i="5"/>
  <c r="B149" i="5"/>
  <c r="E149" i="5"/>
  <c r="E150" i="5"/>
  <c r="D151" i="5"/>
  <c r="C152" i="5"/>
  <c r="C153" i="5"/>
  <c r="B154" i="5"/>
  <c r="B155" i="5"/>
  <c r="F155" i="5"/>
  <c r="D207" i="5"/>
  <c r="G206" i="5"/>
  <c r="C204" i="5"/>
  <c r="D203" i="5"/>
  <c r="D202" i="5"/>
  <c r="E201" i="5"/>
  <c r="G200" i="5"/>
  <c r="G199" i="5"/>
  <c r="C198" i="5"/>
  <c r="C197" i="5"/>
  <c r="D196" i="5"/>
  <c r="E234" i="5"/>
  <c r="G235" i="5"/>
  <c r="C238" i="5"/>
  <c r="C242" i="5"/>
  <c r="D243" i="5"/>
  <c r="C245" i="5"/>
  <c r="D266" i="5"/>
  <c r="F269" i="5"/>
  <c r="B271" i="5"/>
  <c r="B277" i="5"/>
  <c r="G279" i="5"/>
  <c r="F281" i="5"/>
  <c r="C283" i="5"/>
  <c r="B288" i="5"/>
  <c r="D289" i="5"/>
  <c r="G290" i="5"/>
  <c r="D293" i="5"/>
  <c r="G294" i="5"/>
  <c r="F296" i="5"/>
  <c r="F297" i="5"/>
  <c r="E301" i="5"/>
  <c r="D303" i="5"/>
  <c r="G304" i="5"/>
  <c r="B308" i="5"/>
  <c r="D309" i="5"/>
  <c r="G311" i="5"/>
  <c r="H9" i="9"/>
  <c r="G26" i="5"/>
  <c r="G27" i="5"/>
  <c r="G28" i="5"/>
  <c r="C30" i="5"/>
  <c r="C31" i="5"/>
  <c r="C32" i="5"/>
  <c r="D33" i="5"/>
  <c r="D34" i="5"/>
  <c r="D35" i="5"/>
  <c r="E36" i="5"/>
  <c r="E37" i="5"/>
  <c r="E40" i="5"/>
  <c r="F41" i="5"/>
  <c r="F42" i="5"/>
  <c r="F43" i="5"/>
  <c r="G44" i="5"/>
  <c r="G45" i="5"/>
  <c r="G46" i="5"/>
  <c r="C48" i="5"/>
  <c r="C49" i="5"/>
  <c r="C50" i="5"/>
  <c r="D51" i="5"/>
  <c r="B10" i="5"/>
  <c r="B18" i="5"/>
  <c r="B23" i="5"/>
  <c r="G6" i="5"/>
  <c r="C8" i="5"/>
  <c r="C9" i="5"/>
  <c r="C10" i="5"/>
  <c r="D11" i="5"/>
  <c r="D12" i="5"/>
  <c r="D13" i="5"/>
  <c r="E16" i="5"/>
  <c r="E17" i="5"/>
  <c r="E18" i="5"/>
  <c r="F19" i="5"/>
  <c r="F20" i="5"/>
  <c r="F21" i="5"/>
  <c r="G22" i="5"/>
  <c r="G23" i="5"/>
  <c r="B30" i="5"/>
  <c r="B36" i="5"/>
  <c r="B43" i="5"/>
  <c r="E58" i="5"/>
  <c r="D59" i="5"/>
  <c r="D60" i="5"/>
  <c r="C61" i="5"/>
  <c r="B62" i="5"/>
  <c r="B63" i="5"/>
  <c r="G63" i="5"/>
  <c r="F64" i="5"/>
  <c r="F65" i="5"/>
  <c r="B68" i="5"/>
  <c r="G68" i="5"/>
  <c r="F69" i="5"/>
  <c r="F70" i="5"/>
  <c r="E71" i="5"/>
  <c r="D72" i="5"/>
  <c r="D73" i="5"/>
  <c r="C74" i="5"/>
  <c r="B75" i="5"/>
  <c r="E78" i="5"/>
  <c r="D79" i="5"/>
  <c r="D80" i="5"/>
  <c r="C81" i="5"/>
  <c r="B82" i="5"/>
  <c r="B83" i="5"/>
  <c r="F83" i="5"/>
  <c r="E84" i="5"/>
  <c r="E85" i="5"/>
  <c r="D86" i="5"/>
  <c r="C87" i="5"/>
  <c r="C88" i="5"/>
  <c r="B89" i="5"/>
  <c r="F89" i="5"/>
  <c r="C92" i="5"/>
  <c r="B93" i="5"/>
  <c r="G93" i="5"/>
  <c r="G94" i="5"/>
  <c r="F95" i="5"/>
  <c r="E96" i="5"/>
  <c r="D97" i="5"/>
  <c r="C98" i="5"/>
  <c r="B99" i="5"/>
  <c r="B100" i="5"/>
  <c r="G100" i="5"/>
  <c r="F101" i="5"/>
  <c r="F102" i="5"/>
  <c r="G110" i="5"/>
  <c r="F111" i="5"/>
  <c r="E112" i="5"/>
  <c r="E113" i="5"/>
  <c r="D114" i="5"/>
  <c r="C115" i="5"/>
  <c r="C116" i="5"/>
  <c r="B117" i="5"/>
  <c r="G117" i="5"/>
  <c r="C120" i="5"/>
  <c r="C121" i="5"/>
  <c r="B122" i="5"/>
  <c r="G122" i="5"/>
  <c r="G123" i="5"/>
  <c r="F124" i="5"/>
  <c r="E125" i="5"/>
  <c r="E126" i="5"/>
  <c r="D127" i="5"/>
  <c r="G130" i="5"/>
  <c r="F131" i="5"/>
  <c r="E132" i="5"/>
  <c r="E133" i="5"/>
  <c r="D134" i="5"/>
  <c r="B136" i="5"/>
  <c r="G136" i="5"/>
  <c r="F137" i="5"/>
  <c r="F138" i="5"/>
  <c r="E139" i="5"/>
  <c r="D140" i="5"/>
  <c r="G141" i="5"/>
  <c r="B144" i="5"/>
  <c r="G144" i="5"/>
  <c r="F145" i="5"/>
  <c r="F146" i="5"/>
  <c r="E147" i="5"/>
  <c r="D148" i="5"/>
  <c r="G149" i="5"/>
  <c r="F150" i="5"/>
  <c r="E151" i="5"/>
  <c r="E152" i="5"/>
  <c r="D153" i="5"/>
  <c r="C154" i="5"/>
  <c r="E196" i="5"/>
  <c r="F197" i="5"/>
  <c r="G198" i="5"/>
  <c r="C200" i="5"/>
  <c r="C202" i="5"/>
  <c r="E203" i="5"/>
  <c r="F204" i="5"/>
  <c r="E205" i="5"/>
  <c r="D206" i="5"/>
  <c r="C207" i="5"/>
  <c r="C236" i="5"/>
  <c r="C237" i="5"/>
  <c r="E238" i="5"/>
  <c r="D239" i="5"/>
  <c r="C240" i="5"/>
  <c r="D241" i="5"/>
  <c r="D242" i="5"/>
  <c r="F243" i="5"/>
  <c r="G244" i="5"/>
  <c r="F266" i="5"/>
  <c r="D268" i="5"/>
  <c r="B270" i="5"/>
  <c r="E271" i="5"/>
  <c r="D273" i="5"/>
  <c r="C277" i="5"/>
  <c r="F278" i="5"/>
  <c r="E280" i="5"/>
  <c r="B282" i="5"/>
  <c r="D283" i="5"/>
  <c r="F286" i="5"/>
  <c r="C288" i="5"/>
  <c r="F289" i="5"/>
  <c r="C292" i="5"/>
  <c r="G293" i="5"/>
  <c r="E295" i="5"/>
  <c r="G296" i="5"/>
  <c r="E300" i="5"/>
  <c r="C302" i="5"/>
  <c r="G303" i="5"/>
  <c r="F306" i="5"/>
  <c r="D308" i="5"/>
  <c r="G309" i="5"/>
  <c r="C15" i="17"/>
  <c r="C12" i="16"/>
  <c r="H7" i="16"/>
  <c r="C5" i="16"/>
  <c r="H5" i="16" s="1"/>
  <c r="E20" i="17"/>
  <c r="F20" i="17"/>
  <c r="D20" i="17"/>
  <c r="C20" i="17"/>
  <c r="F103" i="5"/>
  <c r="E102" i="5"/>
  <c r="G101" i="5"/>
  <c r="C101" i="5"/>
  <c r="E100" i="5"/>
  <c r="G99" i="5"/>
  <c r="C99" i="5"/>
  <c r="E98" i="5"/>
  <c r="G97" i="5"/>
  <c r="C97" i="5"/>
  <c r="F96" i="5"/>
  <c r="B96" i="5"/>
  <c r="D95" i="5"/>
  <c r="F94" i="5"/>
  <c r="B94" i="5"/>
  <c r="D93" i="5"/>
  <c r="F92" i="5"/>
  <c r="B92" i="5"/>
  <c r="G89" i="5"/>
  <c r="C89" i="5"/>
  <c r="F88" i="5"/>
  <c r="B88" i="5"/>
  <c r="D87" i="5"/>
  <c r="F86" i="5"/>
  <c r="B86" i="5"/>
  <c r="D85" i="5"/>
  <c r="F84" i="5"/>
  <c r="B84" i="5"/>
  <c r="D83" i="5"/>
  <c r="G82" i="5"/>
  <c r="C82" i="5"/>
  <c r="E81" i="5"/>
  <c r="G80" i="5"/>
  <c r="C80" i="5"/>
  <c r="E79" i="5"/>
  <c r="G78" i="5"/>
  <c r="C78" i="5"/>
  <c r="G75" i="5"/>
  <c r="C75" i="5"/>
  <c r="E74" i="5"/>
  <c r="G73" i="5"/>
  <c r="C73" i="5"/>
  <c r="E72" i="5"/>
  <c r="G71" i="5"/>
  <c r="C71" i="5"/>
  <c r="E70" i="5"/>
  <c r="G69" i="5"/>
  <c r="C69" i="5"/>
  <c r="E68" i="5"/>
  <c r="E65" i="5"/>
  <c r="G64" i="5"/>
  <c r="C64" i="5"/>
  <c r="E63" i="5"/>
  <c r="G62" i="5"/>
  <c r="C62" i="5"/>
  <c r="E61" i="5"/>
  <c r="G60" i="5"/>
  <c r="C60" i="5"/>
  <c r="E59" i="5"/>
  <c r="G58" i="5"/>
  <c r="C58" i="5"/>
  <c r="C55" i="5"/>
  <c r="D69" i="5"/>
  <c r="B71" i="5"/>
  <c r="G72" i="5"/>
  <c r="F74" i="5"/>
  <c r="B79" i="5"/>
  <c r="E82" i="5"/>
  <c r="B85" i="5"/>
  <c r="G86" i="5"/>
  <c r="F87" i="5"/>
  <c r="E88" i="5"/>
  <c r="D89" i="5"/>
  <c r="E93" i="5"/>
  <c r="C96" i="5"/>
  <c r="F98" i="5"/>
  <c r="D100" i="5"/>
  <c r="C102" i="5"/>
  <c r="C107" i="5"/>
  <c r="E121" i="5"/>
  <c r="D123" i="5"/>
  <c r="C125" i="5"/>
  <c r="G126" i="5"/>
  <c r="D130" i="5"/>
  <c r="B133" i="5"/>
  <c r="E135" i="5"/>
  <c r="C138" i="5"/>
  <c r="C146" i="5"/>
  <c r="C151" i="5"/>
  <c r="F245" i="5"/>
  <c r="E244" i="5"/>
  <c r="G243" i="5"/>
  <c r="C243" i="5"/>
  <c r="E242" i="5"/>
  <c r="G241" i="5"/>
  <c r="C241" i="5"/>
  <c r="E240" i="5"/>
  <c r="G239" i="5"/>
  <c r="C239" i="5"/>
  <c r="F238" i="5"/>
  <c r="D237" i="5"/>
  <c r="F236" i="5"/>
  <c r="D235" i="5"/>
  <c r="F234" i="5"/>
  <c r="G245" i="5"/>
  <c r="D244" i="5"/>
  <c r="E243" i="5"/>
  <c r="F242" i="5"/>
  <c r="F241" i="5"/>
  <c r="G240" i="5"/>
  <c r="D238" i="5"/>
  <c r="E237" i="5"/>
  <c r="E236" i="5"/>
  <c r="F235" i="5"/>
  <c r="G234" i="5"/>
  <c r="B269" i="5"/>
  <c r="B278" i="5"/>
  <c r="C281" i="5"/>
  <c r="F290" i="5"/>
  <c r="F294" i="5"/>
  <c r="B296" i="5"/>
  <c r="D297" i="5"/>
  <c r="E311" i="5"/>
  <c r="D519" i="5"/>
  <c r="D518" i="5"/>
  <c r="F515" i="5"/>
  <c r="D514" i="5"/>
  <c r="G511" i="5"/>
  <c r="E510" i="5"/>
  <c r="C509" i="5"/>
  <c r="E519" i="5"/>
  <c r="G518" i="5"/>
  <c r="E517" i="5"/>
  <c r="C516" i="5"/>
  <c r="G514" i="5"/>
  <c r="E513" i="5"/>
  <c r="D512" i="5"/>
  <c r="F509" i="5"/>
  <c r="D508" i="5"/>
  <c r="G516" i="5"/>
  <c r="C514" i="5"/>
  <c r="E512" i="5"/>
  <c r="D510" i="5"/>
  <c r="E508" i="5"/>
  <c r="D516" i="5"/>
  <c r="C518" i="5"/>
  <c r="E515" i="5"/>
  <c r="G509" i="5"/>
  <c r="F513" i="5"/>
  <c r="C511" i="5"/>
  <c r="F517" i="5"/>
  <c r="F511" i="5"/>
  <c r="B59" i="5"/>
  <c r="F60" i="5"/>
  <c r="E62" i="5"/>
  <c r="D63" i="5"/>
  <c r="D64" i="5"/>
  <c r="C65" i="5"/>
  <c r="D68" i="5"/>
  <c r="C70" i="5"/>
  <c r="B72" i="5"/>
  <c r="F73" i="5"/>
  <c r="E75" i="5"/>
  <c r="G79" i="5"/>
  <c r="C83" i="5"/>
  <c r="D94" i="5"/>
  <c r="B97" i="5"/>
  <c r="E99" i="5"/>
  <c r="D101" i="5"/>
  <c r="B103" i="5"/>
  <c r="E103" i="5"/>
  <c r="D110" i="5"/>
  <c r="C112" i="5"/>
  <c r="E122" i="5"/>
  <c r="C124" i="5"/>
  <c r="B126" i="5"/>
  <c r="G127" i="5"/>
  <c r="C132" i="5"/>
  <c r="G134" i="5"/>
  <c r="D137" i="5"/>
  <c r="B139" i="5"/>
  <c r="B140" i="5"/>
  <c r="G140" i="5"/>
  <c r="D141" i="5"/>
  <c r="B147" i="5"/>
  <c r="D149" i="5"/>
  <c r="G152" i="5"/>
  <c r="G154" i="5"/>
  <c r="C244" i="5"/>
  <c r="C266" i="5"/>
  <c r="D272" i="5"/>
  <c r="D276" i="5"/>
  <c r="B283" i="5"/>
  <c r="B289" i="5"/>
  <c r="C293" i="5"/>
  <c r="F304" i="5"/>
  <c r="D307" i="5"/>
  <c r="F310" i="5"/>
  <c r="B60" i="5"/>
  <c r="F62" i="5"/>
  <c r="F68" i="5"/>
  <c r="C72" i="5"/>
  <c r="G74" i="5"/>
  <c r="B80" i="5"/>
  <c r="D84" i="5"/>
  <c r="F93" i="5"/>
  <c r="E101" i="5"/>
  <c r="D112" i="5"/>
  <c r="C114" i="5"/>
  <c r="G115" i="5"/>
  <c r="G116" i="5"/>
  <c r="F117" i="5"/>
  <c r="B120" i="5"/>
  <c r="E123" i="5"/>
  <c r="E130" i="5"/>
  <c r="C133" i="5"/>
  <c r="F136" i="5"/>
  <c r="C140" i="5"/>
  <c r="D147" i="5"/>
  <c r="F244" i="5"/>
  <c r="C263" i="5"/>
  <c r="B268" i="5"/>
  <c r="F272" i="5"/>
  <c r="E278" i="5"/>
  <c r="C286" i="5"/>
  <c r="B292" i="5"/>
  <c r="C300" i="5"/>
  <c r="D306" i="5"/>
  <c r="B311" i="5"/>
  <c r="B49" i="5"/>
  <c r="B45" i="5"/>
  <c r="B41" i="5"/>
  <c r="B35" i="5"/>
  <c r="B31" i="5"/>
  <c r="B27" i="5"/>
  <c r="E23" i="5"/>
  <c r="F22" i="5"/>
  <c r="G21" i="5"/>
  <c r="C21" i="5"/>
  <c r="D20" i="5"/>
  <c r="E19" i="5"/>
  <c r="F18" i="5"/>
  <c r="G17" i="5"/>
  <c r="C17" i="5"/>
  <c r="D16" i="5"/>
  <c r="E13" i="5"/>
  <c r="F12" i="5"/>
  <c r="G11" i="5"/>
  <c r="C11" i="5"/>
  <c r="D10" i="5"/>
  <c r="E9" i="5"/>
  <c r="F8" i="5"/>
  <c r="G7" i="5"/>
  <c r="C7" i="5"/>
  <c r="D6" i="5"/>
  <c r="B21" i="5"/>
  <c r="B17" i="5"/>
  <c r="B11" i="5"/>
  <c r="B7" i="5"/>
  <c r="G51" i="5"/>
  <c r="C51" i="5"/>
  <c r="D50" i="5"/>
  <c r="E49" i="5"/>
  <c r="F48" i="5"/>
  <c r="G47" i="5"/>
  <c r="C47" i="5"/>
  <c r="D46" i="5"/>
  <c r="E45" i="5"/>
  <c r="F44" i="5"/>
  <c r="G43" i="5"/>
  <c r="C43" i="5"/>
  <c r="D42" i="5"/>
  <c r="E41" i="5"/>
  <c r="F40" i="5"/>
  <c r="G37" i="5"/>
  <c r="C37" i="5"/>
  <c r="D36" i="5"/>
  <c r="E35" i="5"/>
  <c r="F34" i="5"/>
  <c r="G33" i="5"/>
  <c r="C33" i="5"/>
  <c r="D32" i="5"/>
  <c r="E31" i="5"/>
  <c r="F30" i="5"/>
  <c r="G29" i="5"/>
  <c r="C29" i="5"/>
  <c r="D28" i="5"/>
  <c r="E27" i="5"/>
  <c r="F26" i="5"/>
  <c r="C2" i="5"/>
  <c r="F207" i="5"/>
  <c r="E206" i="5"/>
  <c r="G205" i="5"/>
  <c r="C205" i="5"/>
  <c r="E204" i="5"/>
  <c r="G203" i="5"/>
  <c r="C203" i="5"/>
  <c r="E202" i="5"/>
  <c r="G201" i="5"/>
  <c r="C201" i="5"/>
  <c r="F200" i="5"/>
  <c r="B200" i="5"/>
  <c r="D199" i="5"/>
  <c r="F198" i="5"/>
  <c r="B198" i="5"/>
  <c r="D197" i="5"/>
  <c r="F196" i="5"/>
  <c r="B196" i="5"/>
  <c r="G193" i="5"/>
  <c r="C193" i="5"/>
  <c r="F192" i="5"/>
  <c r="B192" i="5"/>
  <c r="D191" i="5"/>
  <c r="F190" i="5"/>
  <c r="B190" i="5"/>
  <c r="D189" i="5"/>
  <c r="F188" i="5"/>
  <c r="B188" i="5"/>
  <c r="D187" i="5"/>
  <c r="G186" i="5"/>
  <c r="C186" i="5"/>
  <c r="E185" i="5"/>
  <c r="G184" i="5"/>
  <c r="C184" i="5"/>
  <c r="E183" i="5"/>
  <c r="G182" i="5"/>
  <c r="C182" i="5"/>
  <c r="G179" i="5"/>
  <c r="C179" i="5"/>
  <c r="E178" i="5"/>
  <c r="G177" i="5"/>
  <c r="C177" i="5"/>
  <c r="E176" i="5"/>
  <c r="G175" i="5"/>
  <c r="C175" i="5"/>
  <c r="E174" i="5"/>
  <c r="G173" i="5"/>
  <c r="C173" i="5"/>
  <c r="E172" i="5"/>
  <c r="E169" i="5"/>
  <c r="G168" i="5"/>
  <c r="C168" i="5"/>
  <c r="E167" i="5"/>
  <c r="G166" i="5"/>
  <c r="C166" i="5"/>
  <c r="E165" i="5"/>
  <c r="G164" i="5"/>
  <c r="C164" i="5"/>
  <c r="E163" i="5"/>
  <c r="G162" i="5"/>
  <c r="C162" i="5"/>
  <c r="C159" i="5"/>
  <c r="B238" i="5"/>
  <c r="B236" i="5"/>
  <c r="B234" i="5"/>
  <c r="B259" i="5"/>
  <c r="B257" i="5"/>
  <c r="B255" i="5"/>
  <c r="B258" i="5"/>
  <c r="E259" i="5"/>
  <c r="D258" i="5"/>
  <c r="F257" i="5"/>
  <c r="D256" i="5"/>
  <c r="F255" i="5"/>
  <c r="D254" i="5"/>
  <c r="F253" i="5"/>
  <c r="E252" i="5"/>
  <c r="G251" i="5"/>
  <c r="C251" i="5"/>
  <c r="E250" i="5"/>
  <c r="G249" i="5"/>
  <c r="C249" i="5"/>
  <c r="E248" i="5"/>
  <c r="F259" i="5"/>
  <c r="G258" i="5"/>
  <c r="C257" i="5"/>
  <c r="C256" i="5"/>
  <c r="D255" i="5"/>
  <c r="E254" i="5"/>
  <c r="E253" i="5"/>
  <c r="C252" i="5"/>
  <c r="D251" i="5"/>
  <c r="D250" i="5"/>
  <c r="E249" i="5"/>
  <c r="F248" i="5"/>
  <c r="H6" i="17"/>
  <c r="H11" i="17"/>
  <c r="E8" i="18"/>
  <c r="H5" i="17"/>
  <c r="C5" i="17"/>
  <c r="G5" i="17"/>
  <c r="D5" i="17"/>
  <c r="F5" i="17"/>
  <c r="E5" i="17"/>
  <c r="E15" i="17"/>
  <c r="F15" i="17"/>
  <c r="G15" i="17"/>
  <c r="H6" i="16"/>
  <c r="D17" i="17"/>
  <c r="E17" i="17"/>
  <c r="C17" i="17"/>
  <c r="G17" i="17"/>
  <c r="H13" i="9"/>
  <c r="C4" i="16"/>
  <c r="H4" i="16" s="1"/>
  <c r="C9" i="16"/>
  <c r="C11" i="16"/>
  <c r="C10" i="16"/>
  <c r="M8" i="18"/>
  <c r="H10" i="17"/>
  <c r="B415" i="5"/>
  <c r="B413" i="5"/>
  <c r="B411" i="5"/>
  <c r="B412" i="5"/>
  <c r="B414" i="5"/>
  <c r="B410" i="5"/>
  <c r="H4" i="17"/>
  <c r="H12" i="17"/>
  <c r="H9" i="17"/>
  <c r="C339" i="5"/>
  <c r="E340" i="5"/>
  <c r="G341" i="5"/>
  <c r="D344" i="5"/>
  <c r="F345" i="5"/>
  <c r="E347" i="5"/>
  <c r="F363" i="5"/>
  <c r="E362" i="5"/>
  <c r="G361" i="5"/>
  <c r="C361" i="5"/>
  <c r="E360" i="5"/>
  <c r="G359" i="5"/>
  <c r="C359" i="5"/>
  <c r="E358" i="5"/>
  <c r="G357" i="5"/>
  <c r="C357" i="5"/>
  <c r="F356" i="5"/>
  <c r="B356" i="5"/>
  <c r="D355" i="5"/>
  <c r="F354" i="5"/>
  <c r="B354" i="5"/>
  <c r="D353" i="5"/>
  <c r="F352" i="5"/>
  <c r="B352" i="5"/>
  <c r="G349" i="5"/>
  <c r="C349" i="5"/>
  <c r="F348" i="5"/>
  <c r="B348" i="5"/>
  <c r="D347" i="5"/>
  <c r="F346" i="5"/>
  <c r="B346" i="5"/>
  <c r="G363" i="5"/>
  <c r="D362" i="5"/>
  <c r="E361" i="5"/>
  <c r="F360" i="5"/>
  <c r="F359" i="5"/>
  <c r="G358" i="5"/>
  <c r="B358" i="5"/>
  <c r="D356" i="5"/>
  <c r="E355" i="5"/>
  <c r="E354" i="5"/>
  <c r="F353" i="5"/>
  <c r="G352" i="5"/>
  <c r="E349" i="5"/>
  <c r="G348" i="5"/>
  <c r="G347" i="5"/>
  <c r="B347" i="5"/>
  <c r="C346" i="5"/>
  <c r="D345" i="5"/>
  <c r="F344" i="5"/>
  <c r="B344" i="5"/>
  <c r="D343" i="5"/>
  <c r="G342" i="5"/>
  <c r="C342" i="5"/>
  <c r="E341" i="5"/>
  <c r="G340" i="5"/>
  <c r="C340" i="5"/>
  <c r="E339" i="5"/>
  <c r="G338" i="5"/>
  <c r="C338" i="5"/>
  <c r="G335" i="5"/>
  <c r="C335" i="5"/>
  <c r="E334" i="5"/>
  <c r="G333" i="5"/>
  <c r="C333" i="5"/>
  <c r="E332" i="5"/>
  <c r="G331" i="5"/>
  <c r="C331" i="5"/>
  <c r="E330" i="5"/>
  <c r="G329" i="5"/>
  <c r="C329" i="5"/>
  <c r="E328" i="5"/>
  <c r="E325" i="5"/>
  <c r="G324" i="5"/>
  <c r="C324" i="5"/>
  <c r="E323" i="5"/>
  <c r="G322" i="5"/>
  <c r="C322" i="5"/>
  <c r="E321" i="5"/>
  <c r="G320" i="5"/>
  <c r="C320" i="5"/>
  <c r="E319" i="5"/>
  <c r="G318" i="5"/>
  <c r="C318" i="5"/>
  <c r="C315" i="5"/>
  <c r="C363" i="5"/>
  <c r="F362" i="5"/>
  <c r="F361" i="5"/>
  <c r="G360" i="5"/>
  <c r="B360" i="5"/>
  <c r="B359" i="5"/>
  <c r="C358" i="5"/>
  <c r="D357" i="5"/>
  <c r="E356" i="5"/>
  <c r="F355" i="5"/>
  <c r="G354" i="5"/>
  <c r="G353" i="5"/>
  <c r="B353" i="5"/>
  <c r="C352" i="5"/>
  <c r="F349" i="5"/>
  <c r="B349" i="5"/>
  <c r="C348" i="5"/>
  <c r="C347" i="5"/>
  <c r="D346" i="5"/>
  <c r="E345" i="5"/>
  <c r="G344" i="5"/>
  <c r="C344" i="5"/>
  <c r="E343" i="5"/>
  <c r="B343" i="5"/>
  <c r="D342" i="5"/>
  <c r="F341" i="5"/>
  <c r="B341" i="5"/>
  <c r="D340" i="5"/>
  <c r="F339" i="5"/>
  <c r="B339" i="5"/>
  <c r="D338" i="5"/>
  <c r="D335" i="5"/>
  <c r="F334" i="5"/>
  <c r="B334" i="5"/>
  <c r="D333" i="5"/>
  <c r="F332" i="5"/>
  <c r="B332" i="5"/>
  <c r="D331" i="5"/>
  <c r="F330" i="5"/>
  <c r="B330" i="5"/>
  <c r="D329" i="5"/>
  <c r="F328" i="5"/>
  <c r="B328" i="5"/>
  <c r="F325" i="5"/>
  <c r="B325" i="5"/>
  <c r="D324" i="5"/>
  <c r="F323" i="5"/>
  <c r="B323" i="5"/>
  <c r="D322" i="5"/>
  <c r="F321" i="5"/>
  <c r="B321" i="5"/>
  <c r="D320" i="5"/>
  <c r="F319" i="5"/>
  <c r="B319" i="5"/>
  <c r="D318" i="5"/>
  <c r="B394" i="5"/>
  <c r="B392" i="5"/>
  <c r="B390" i="5"/>
  <c r="B393" i="5"/>
  <c r="B395" i="5"/>
  <c r="F401" i="5"/>
  <c r="E400" i="5"/>
  <c r="G399" i="5"/>
  <c r="C399" i="5"/>
  <c r="E398" i="5"/>
  <c r="G397" i="5"/>
  <c r="C397" i="5"/>
  <c r="E396" i="5"/>
  <c r="G395" i="5"/>
  <c r="C395" i="5"/>
  <c r="F394" i="5"/>
  <c r="D393" i="5"/>
  <c r="F392" i="5"/>
  <c r="D391" i="5"/>
  <c r="F390" i="5"/>
  <c r="D401" i="5"/>
  <c r="G400" i="5"/>
  <c r="C398" i="5"/>
  <c r="D397" i="5"/>
  <c r="D396" i="5"/>
  <c r="E395" i="5"/>
  <c r="G394" i="5"/>
  <c r="G393" i="5"/>
  <c r="C392" i="5"/>
  <c r="C391" i="5"/>
  <c r="D390" i="5"/>
  <c r="E401" i="5"/>
  <c r="C400" i="5"/>
  <c r="D399" i="5"/>
  <c r="D398" i="5"/>
  <c r="E397" i="5"/>
  <c r="F396" i="5"/>
  <c r="F395" i="5"/>
  <c r="C394" i="5"/>
  <c r="C393" i="5"/>
  <c r="D392" i="5"/>
  <c r="E391" i="5"/>
  <c r="E390" i="5"/>
  <c r="H13" i="17"/>
  <c r="H8" i="17"/>
  <c r="A9" i="18"/>
  <c r="B463" i="5"/>
  <c r="B467" i="5"/>
  <c r="G519" i="5"/>
  <c r="H7" i="17"/>
  <c r="F338" i="5"/>
  <c r="D341" i="5"/>
  <c r="F342" i="5"/>
  <c r="G343" i="5"/>
  <c r="C345" i="5"/>
  <c r="G346" i="5"/>
  <c r="E456" i="5"/>
  <c r="D458" i="5"/>
  <c r="F461" i="5"/>
  <c r="E463" i="5"/>
  <c r="E467" i="5"/>
  <c r="B457" i="5"/>
  <c r="B456" i="5"/>
  <c r="D467" i="5"/>
  <c r="E466" i="5"/>
  <c r="F465" i="5"/>
  <c r="G464" i="5"/>
  <c r="G463" i="5"/>
  <c r="C462" i="5"/>
  <c r="C461" i="5"/>
  <c r="E460" i="5"/>
  <c r="F459" i="5"/>
  <c r="F458" i="5"/>
  <c r="G457" i="5"/>
  <c r="D456" i="5"/>
  <c r="E404" i="5"/>
  <c r="C405" i="5"/>
  <c r="G405" i="5"/>
  <c r="E406" i="5"/>
  <c r="C407" i="5"/>
  <c r="G407" i="5"/>
  <c r="E408" i="5"/>
  <c r="F409" i="5"/>
  <c r="D410" i="5"/>
  <c r="F411" i="5"/>
  <c r="D412" i="5"/>
  <c r="F413" i="5"/>
  <c r="D414" i="5"/>
  <c r="B449" i="5"/>
  <c r="C457" i="5"/>
  <c r="B458" i="5"/>
  <c r="B459" i="5"/>
  <c r="G459" i="5"/>
  <c r="F460" i="5"/>
  <c r="E461" i="5"/>
  <c r="D462" i="5"/>
  <c r="C463" i="5"/>
  <c r="C464" i="5"/>
  <c r="B465" i="5"/>
  <c r="G465" i="5"/>
  <c r="G466" i="5"/>
  <c r="G467" i="5"/>
  <c r="C467" i="5"/>
  <c r="F466" i="5"/>
  <c r="B466" i="5"/>
  <c r="D465" i="5"/>
  <c r="F464" i="5"/>
  <c r="B464" i="5"/>
  <c r="D463" i="5"/>
  <c r="F462" i="5"/>
  <c r="B462" i="5"/>
  <c r="D461" i="5"/>
  <c r="G460" i="5"/>
  <c r="C460" i="5"/>
  <c r="E459" i="5"/>
  <c r="G458" i="5"/>
  <c r="C458" i="5"/>
  <c r="E457" i="5"/>
  <c r="G456" i="5"/>
  <c r="C456" i="5"/>
  <c r="D453" i="5"/>
  <c r="G452" i="5"/>
  <c r="C452" i="5"/>
  <c r="C471" i="5"/>
  <c r="C474" i="5"/>
  <c r="G474" i="5"/>
  <c r="E475" i="5"/>
  <c r="C476" i="5"/>
  <c r="G476" i="5"/>
  <c r="E477" i="5"/>
  <c r="C478" i="5"/>
  <c r="G478" i="5"/>
  <c r="E479" i="5"/>
  <c r="C480" i="5"/>
  <c r="G480" i="5"/>
  <c r="E481" i="5"/>
  <c r="E484" i="5"/>
  <c r="C485" i="5"/>
  <c r="G485" i="5"/>
  <c r="E486" i="5"/>
  <c r="C487" i="5"/>
  <c r="G487" i="5"/>
  <c r="E488" i="5"/>
  <c r="C489" i="5"/>
  <c r="G489" i="5"/>
  <c r="E490" i="5"/>
  <c r="C491" i="5"/>
  <c r="G491" i="5"/>
  <c r="C494" i="5"/>
  <c r="G494" i="5"/>
  <c r="E495" i="5"/>
  <c r="C496" i="5"/>
  <c r="G496" i="5"/>
  <c r="E497" i="5"/>
  <c r="C498" i="5"/>
  <c r="G498" i="5"/>
  <c r="D499" i="5"/>
  <c r="B500" i="5"/>
  <c r="F500" i="5"/>
  <c r="D501" i="5"/>
  <c r="B502" i="5"/>
  <c r="F502" i="5"/>
  <c r="D503" i="5"/>
  <c r="B504" i="5"/>
  <c r="F504" i="5"/>
  <c r="C505" i="5"/>
  <c r="G505" i="5"/>
  <c r="B508" i="5"/>
  <c r="F508" i="5"/>
  <c r="D509" i="5"/>
  <c r="B510" i="5"/>
  <c r="F510" i="5"/>
  <c r="D511" i="5"/>
  <c r="B512" i="5"/>
  <c r="F512" i="5"/>
  <c r="C513" i="5"/>
  <c r="G513" i="5"/>
  <c r="E514" i="5"/>
  <c r="C515" i="5"/>
  <c r="G515" i="5"/>
  <c r="E516" i="5"/>
  <c r="C517" i="5"/>
  <c r="G517" i="5"/>
  <c r="E518" i="5"/>
  <c r="F519" i="5"/>
  <c r="D480" i="5"/>
  <c r="B481" i="5"/>
  <c r="F481" i="5"/>
  <c r="B484" i="5"/>
  <c r="F484" i="5"/>
  <c r="D485" i="5"/>
  <c r="B486" i="5"/>
  <c r="F486" i="5"/>
  <c r="D487" i="5"/>
  <c r="B488" i="5"/>
  <c r="F488" i="5"/>
  <c r="D489" i="5"/>
  <c r="B490" i="5"/>
  <c r="F490" i="5"/>
  <c r="D491" i="5"/>
  <c r="D494" i="5"/>
  <c r="B495" i="5"/>
  <c r="F495" i="5"/>
  <c r="D496" i="5"/>
  <c r="B497" i="5"/>
  <c r="F497" i="5"/>
  <c r="D498" i="5"/>
  <c r="B499" i="5"/>
  <c r="E499" i="5"/>
  <c r="C500" i="5"/>
  <c r="G500" i="5"/>
  <c r="E501" i="5"/>
  <c r="C502" i="5"/>
  <c r="G502" i="5"/>
  <c r="E503" i="5"/>
  <c r="C504" i="5"/>
  <c r="G504" i="5"/>
  <c r="D505" i="5"/>
  <c r="C508" i="5"/>
  <c r="G508" i="5"/>
  <c r="E509" i="5"/>
  <c r="C510" i="5"/>
  <c r="G510" i="5"/>
  <c r="E511" i="5"/>
  <c r="C512" i="5"/>
  <c r="G512" i="5"/>
  <c r="D513" i="5"/>
  <c r="B514" i="5"/>
  <c r="F514" i="5"/>
  <c r="D515" i="5"/>
  <c r="B516" i="5"/>
  <c r="F516" i="5"/>
  <c r="D517" i="5"/>
  <c r="B518" i="5"/>
  <c r="F518" i="5"/>
  <c r="C519" i="5"/>
  <c r="A10" i="18" l="1"/>
  <c r="G9" i="18"/>
  <c r="P9" i="18"/>
  <c r="E9" i="18" s="1"/>
  <c r="L9" i="18" s="1"/>
  <c r="N9" i="18"/>
  <c r="L8" i="18"/>
  <c r="L41" i="10"/>
  <c r="K42" i="10"/>
  <c r="P10" i="18" l="1"/>
  <c r="E10" i="18" s="1"/>
  <c r="L10" i="18" s="1"/>
  <c r="A11" i="18"/>
  <c r="G10" i="18"/>
  <c r="N10" i="18"/>
  <c r="K43" i="10"/>
  <c r="L42" i="10"/>
  <c r="P11" i="18" l="1"/>
  <c r="E11" i="18" s="1"/>
  <c r="A12" i="18"/>
  <c r="L11" i="18"/>
  <c r="N11" i="18"/>
  <c r="G11" i="18"/>
  <c r="K44" i="10"/>
  <c r="L43" i="10"/>
  <c r="A13" i="18" l="1"/>
  <c r="P12" i="18"/>
  <c r="E12" i="18" s="1"/>
  <c r="L12" i="18" s="1"/>
  <c r="N12" i="18"/>
  <c r="G12" i="18"/>
  <c r="K45" i="10"/>
  <c r="L44" i="10"/>
  <c r="A14" i="18" l="1"/>
  <c r="G13" i="18"/>
  <c r="P13" i="18"/>
  <c r="E13" i="18" s="1"/>
  <c r="L13" i="18" s="1"/>
  <c r="N13" i="18"/>
  <c r="K46" i="10"/>
  <c r="L45" i="10"/>
  <c r="K47" i="10" l="1"/>
  <c r="L46" i="10"/>
  <c r="A15" i="18"/>
  <c r="P14" i="18"/>
  <c r="E14" i="18" s="1"/>
  <c r="N14" i="18"/>
  <c r="G14" i="18"/>
  <c r="L14" i="18"/>
  <c r="P15" i="18" l="1"/>
  <c r="E15" i="18" s="1"/>
  <c r="A16" i="18"/>
  <c r="G15" i="18"/>
  <c r="N15" i="18" s="1"/>
  <c r="L15" i="18"/>
  <c r="K48" i="10"/>
  <c r="L47" i="10"/>
  <c r="A17" i="18" l="1"/>
  <c r="P16" i="18"/>
  <c r="E16" i="18" s="1"/>
  <c r="L16" i="18" s="1"/>
  <c r="G16" i="18"/>
  <c r="N16" i="18" s="1"/>
  <c r="L48" i="10"/>
  <c r="K49" i="10"/>
  <c r="K50" i="10" l="1"/>
  <c r="L49" i="10"/>
  <c r="A18" i="18"/>
  <c r="P17" i="18"/>
  <c r="E17" i="18" s="1"/>
  <c r="L17" i="18" s="1"/>
  <c r="G17" i="18"/>
  <c r="N17" i="18" s="1"/>
  <c r="A19" i="18" l="1"/>
  <c r="P18" i="18"/>
  <c r="E18" i="18" s="1"/>
  <c r="L18" i="18" s="1"/>
  <c r="G18" i="18"/>
  <c r="N18" i="18" s="1"/>
  <c r="L50" i="10"/>
  <c r="K51" i="10"/>
  <c r="L51" i="10" l="1"/>
  <c r="K52" i="10"/>
  <c r="A20" i="18"/>
  <c r="P19" i="18"/>
  <c r="E19" i="18" s="1"/>
  <c r="L19" i="18" s="1"/>
  <c r="G19" i="18"/>
  <c r="N19" i="18" s="1"/>
  <c r="K53" i="10" l="1"/>
  <c r="L52" i="10"/>
  <c r="A21" i="18"/>
  <c r="P20" i="18"/>
  <c r="E20" i="18" s="1"/>
  <c r="L20" i="18" s="1"/>
  <c r="G20" i="18"/>
  <c r="N20" i="18" s="1"/>
  <c r="A22" i="18" l="1"/>
  <c r="P21" i="18"/>
  <c r="E21" i="18" s="1"/>
  <c r="L21" i="18" s="1"/>
  <c r="G21" i="18"/>
  <c r="N21" i="18"/>
  <c r="K54" i="10"/>
  <c r="L53" i="10"/>
  <c r="L54" i="10" l="1"/>
  <c r="K55" i="10"/>
  <c r="A23" i="18"/>
  <c r="P22" i="18"/>
  <c r="E22" i="18" s="1"/>
  <c r="L22" i="18" s="1"/>
  <c r="N22" i="18"/>
  <c r="G22" i="18"/>
  <c r="A24" i="18" l="1"/>
  <c r="P23" i="18"/>
  <c r="E23" i="18" s="1"/>
  <c r="L23" i="18" s="1"/>
  <c r="G23" i="18"/>
  <c r="N23" i="18" s="1"/>
  <c r="K56" i="10"/>
  <c r="L55" i="10"/>
  <c r="K57" i="10" l="1"/>
  <c r="L56" i="10"/>
  <c r="A25" i="18"/>
  <c r="P24" i="18"/>
  <c r="E24" i="18" s="1"/>
  <c r="L24" i="18" s="1"/>
  <c r="N24" i="18"/>
  <c r="G24" i="18"/>
  <c r="A26" i="18" l="1"/>
  <c r="P25" i="18"/>
  <c r="E25" i="18" s="1"/>
  <c r="L25" i="18" s="1"/>
  <c r="G25" i="18"/>
  <c r="N25" i="18"/>
  <c r="L57" i="10"/>
  <c r="K58" i="10"/>
  <c r="K59" i="10" l="1"/>
  <c r="L58" i="10"/>
  <c r="P26" i="18"/>
  <c r="E26" i="18" s="1"/>
  <c r="L26" i="18" s="1"/>
  <c r="A27" i="18"/>
  <c r="N26" i="18"/>
  <c r="G26" i="18"/>
  <c r="P27" i="18" l="1"/>
  <c r="E27" i="18" s="1"/>
  <c r="L27" i="18" s="1"/>
  <c r="A28" i="18"/>
  <c r="G27" i="18"/>
  <c r="N27" i="18" s="1"/>
  <c r="K60" i="10"/>
  <c r="L59" i="10"/>
  <c r="L60" i="10" l="1"/>
  <c r="K61" i="10"/>
  <c r="A29" i="18"/>
  <c r="P28" i="18"/>
  <c r="E28" i="18" s="1"/>
  <c r="L28" i="18" s="1"/>
  <c r="G28" i="18"/>
  <c r="N28" i="18" s="1"/>
  <c r="K62" i="10" l="1"/>
  <c r="L61" i="10"/>
  <c r="A30" i="18"/>
  <c r="P29" i="18"/>
  <c r="E29" i="18" s="1"/>
  <c r="L29" i="18" s="1"/>
  <c r="G29" i="18"/>
  <c r="N29" i="18" s="1"/>
  <c r="A31" i="18" l="1"/>
  <c r="F30" i="18"/>
  <c r="F59" i="18" s="1"/>
  <c r="M30" i="18"/>
  <c r="P30" i="18"/>
  <c r="E30" i="18" s="1"/>
  <c r="E59" i="18" s="1"/>
  <c r="B30" i="18"/>
  <c r="B59" i="18" s="1"/>
  <c r="G30" i="18"/>
  <c r="N30" i="18" s="1"/>
  <c r="D30" i="18"/>
  <c r="D59" i="18" s="1"/>
  <c r="C30" i="18"/>
  <c r="C59" i="18" s="1"/>
  <c r="K63" i="10"/>
  <c r="L62" i="10"/>
  <c r="C9" i="18" l="1"/>
  <c r="J9" i="18" s="1"/>
  <c r="C10" i="18"/>
  <c r="J10" i="18" s="1"/>
  <c r="C11" i="18"/>
  <c r="J11" i="18" s="1"/>
  <c r="C12" i="18"/>
  <c r="J12" i="18" s="1"/>
  <c r="C13" i="18"/>
  <c r="J13" i="18" s="1"/>
  <c r="C14" i="18"/>
  <c r="J14" i="18" s="1"/>
  <c r="C15" i="18"/>
  <c r="J15" i="18" s="1"/>
  <c r="C16" i="18"/>
  <c r="J16" i="18" s="1"/>
  <c r="C17" i="18"/>
  <c r="J17" i="18" s="1"/>
  <c r="C18" i="18"/>
  <c r="J18" i="18" s="1"/>
  <c r="C19" i="18"/>
  <c r="J19" i="18" s="1"/>
  <c r="C20" i="18"/>
  <c r="J20" i="18" s="1"/>
  <c r="C21" i="18"/>
  <c r="J21" i="18" s="1"/>
  <c r="C22" i="18"/>
  <c r="J22" i="18" s="1"/>
  <c r="C23" i="18"/>
  <c r="J23" i="18" s="1"/>
  <c r="C24" i="18"/>
  <c r="J24" i="18" s="1"/>
  <c r="C25" i="18"/>
  <c r="J25" i="18" s="1"/>
  <c r="C26" i="18"/>
  <c r="J26" i="18" s="1"/>
  <c r="C27" i="18"/>
  <c r="J27" i="18" s="1"/>
  <c r="C28" i="18"/>
  <c r="J28" i="18" s="1"/>
  <c r="C29" i="18"/>
  <c r="J29" i="18" s="1"/>
  <c r="D9" i="18"/>
  <c r="K9" i="18" s="1"/>
  <c r="D10" i="18"/>
  <c r="K10" i="18" s="1"/>
  <c r="D11" i="18"/>
  <c r="K11" i="18" s="1"/>
  <c r="D12" i="18"/>
  <c r="K12" i="18" s="1"/>
  <c r="D13" i="18"/>
  <c r="K13" i="18" s="1"/>
  <c r="D14" i="18"/>
  <c r="K14" i="18" s="1"/>
  <c r="D15" i="18"/>
  <c r="K15" i="18" s="1"/>
  <c r="D16" i="18"/>
  <c r="K16" i="18" s="1"/>
  <c r="D17" i="18"/>
  <c r="K17" i="18" s="1"/>
  <c r="D18" i="18"/>
  <c r="K18" i="18" s="1"/>
  <c r="D19" i="18"/>
  <c r="K19" i="18" s="1"/>
  <c r="D20" i="18"/>
  <c r="K20" i="18" s="1"/>
  <c r="D21" i="18"/>
  <c r="K21" i="18" s="1"/>
  <c r="D22" i="18"/>
  <c r="K22" i="18" s="1"/>
  <c r="D23" i="18"/>
  <c r="K23" i="18" s="1"/>
  <c r="D24" i="18"/>
  <c r="K24" i="18" s="1"/>
  <c r="D25" i="18"/>
  <c r="K25" i="18" s="1"/>
  <c r="D26" i="18"/>
  <c r="K26" i="18" s="1"/>
  <c r="D27" i="18"/>
  <c r="K27" i="18" s="1"/>
  <c r="D28" i="18"/>
  <c r="K28" i="18" s="1"/>
  <c r="D29" i="18"/>
  <c r="K29" i="18" s="1"/>
  <c r="L30" i="18"/>
  <c r="I30" i="18"/>
  <c r="J30" i="18"/>
  <c r="L63" i="10"/>
  <c r="K64" i="10"/>
  <c r="K30" i="18"/>
  <c r="F9" i="18"/>
  <c r="M9" i="18" s="1"/>
  <c r="F10" i="18"/>
  <c r="M10" i="18" s="1"/>
  <c r="F11" i="18"/>
  <c r="M11" i="18" s="1"/>
  <c r="F12" i="18"/>
  <c r="M12" i="18" s="1"/>
  <c r="F13" i="18"/>
  <c r="M13" i="18" s="1"/>
  <c r="F14" i="18"/>
  <c r="M14" i="18" s="1"/>
  <c r="F15" i="18"/>
  <c r="M15" i="18" s="1"/>
  <c r="F16" i="18"/>
  <c r="M16" i="18" s="1"/>
  <c r="F17" i="18"/>
  <c r="M17" i="18" s="1"/>
  <c r="F18" i="18"/>
  <c r="M18" i="18" s="1"/>
  <c r="F19" i="18"/>
  <c r="M19" i="18" s="1"/>
  <c r="F20" i="18"/>
  <c r="M20" i="18" s="1"/>
  <c r="F21" i="18"/>
  <c r="M21" i="18" s="1"/>
  <c r="F22" i="18"/>
  <c r="M22" i="18" s="1"/>
  <c r="F23" i="18"/>
  <c r="M23" i="18" s="1"/>
  <c r="F24" i="18"/>
  <c r="M24" i="18" s="1"/>
  <c r="F25" i="18"/>
  <c r="M25" i="18" s="1"/>
  <c r="F26" i="18"/>
  <c r="M26" i="18" s="1"/>
  <c r="F27" i="18"/>
  <c r="M27" i="18" s="1"/>
  <c r="F28" i="18"/>
  <c r="M28" i="18" s="1"/>
  <c r="F29" i="18"/>
  <c r="M29" i="18" s="1"/>
  <c r="B9" i="18"/>
  <c r="I9" i="18" s="1"/>
  <c r="B10" i="18"/>
  <c r="I10" i="18" s="1"/>
  <c r="B11" i="18"/>
  <c r="I11" i="18" s="1"/>
  <c r="B12" i="18"/>
  <c r="I12" i="18" s="1"/>
  <c r="B13" i="18"/>
  <c r="I13" i="18" s="1"/>
  <c r="B14" i="18"/>
  <c r="I14" i="18" s="1"/>
  <c r="B15" i="18"/>
  <c r="I15" i="18" s="1"/>
  <c r="B16" i="18"/>
  <c r="I16" i="18" s="1"/>
  <c r="B17" i="18"/>
  <c r="I17" i="18" s="1"/>
  <c r="B18" i="18"/>
  <c r="I18" i="18" s="1"/>
  <c r="B19" i="18"/>
  <c r="I19" i="18" s="1"/>
  <c r="B20" i="18"/>
  <c r="I20" i="18" s="1"/>
  <c r="B21" i="18"/>
  <c r="I21" i="18" s="1"/>
  <c r="B22" i="18"/>
  <c r="I22" i="18" s="1"/>
  <c r="B23" i="18"/>
  <c r="I23" i="18" s="1"/>
  <c r="B24" i="18"/>
  <c r="I24" i="18" s="1"/>
  <c r="B25" i="18"/>
  <c r="I25" i="18" s="1"/>
  <c r="B26" i="18"/>
  <c r="I26" i="18" s="1"/>
  <c r="B27" i="18"/>
  <c r="I27" i="18" s="1"/>
  <c r="B28" i="18"/>
  <c r="I28" i="18" s="1"/>
  <c r="B29" i="18"/>
  <c r="I29" i="18" s="1"/>
  <c r="P31" i="18"/>
  <c r="E31" i="18" s="1"/>
  <c r="A32" i="18"/>
  <c r="M31" i="18"/>
  <c r="L31" i="18"/>
  <c r="C31" i="18"/>
  <c r="D31" i="18"/>
  <c r="F31" i="18"/>
  <c r="B31" i="18"/>
  <c r="I31" i="18"/>
  <c r="N31" i="18"/>
  <c r="J31" i="18"/>
  <c r="K31" i="18"/>
  <c r="G31" i="18"/>
  <c r="K65" i="10" l="1"/>
  <c r="L64" i="10"/>
  <c r="A33" i="18"/>
  <c r="P32" i="18"/>
  <c r="E32" i="18" s="1"/>
  <c r="L32" i="18"/>
  <c r="M32" i="18"/>
  <c r="B32" i="18"/>
  <c r="N32" i="18"/>
  <c r="F32" i="18"/>
  <c r="K32" i="18"/>
  <c r="D32" i="18"/>
  <c r="G32" i="18"/>
  <c r="C32" i="18"/>
  <c r="I32" i="18"/>
  <c r="J32" i="18"/>
  <c r="A34" i="18" l="1"/>
  <c r="P33" i="18"/>
  <c r="E33" i="18" s="1"/>
  <c r="M33" i="18"/>
  <c r="L33" i="18"/>
  <c r="C33" i="18"/>
  <c r="D33" i="18"/>
  <c r="I33" i="18"/>
  <c r="K33" i="18"/>
  <c r="J33" i="18"/>
  <c r="N33" i="18"/>
  <c r="G33" i="18"/>
  <c r="F33" i="18"/>
  <c r="B33" i="18"/>
  <c r="K66" i="10"/>
  <c r="L65" i="10"/>
  <c r="K67" i="10" l="1"/>
  <c r="L66" i="10"/>
  <c r="M34" i="18"/>
  <c r="L34" i="18"/>
  <c r="A35" i="18"/>
  <c r="P34" i="18"/>
  <c r="E34" i="18" s="1"/>
  <c r="D34" i="18"/>
  <c r="C34" i="18"/>
  <c r="G34" i="18"/>
  <c r="F34" i="18"/>
  <c r="N34" i="18"/>
  <c r="B34" i="18"/>
  <c r="I34" i="18"/>
  <c r="J34" i="18"/>
  <c r="K34" i="18"/>
  <c r="M35" i="18" l="1"/>
  <c r="L35" i="18"/>
  <c r="A36" i="18"/>
  <c r="P35" i="18"/>
  <c r="E35" i="18" s="1"/>
  <c r="C35" i="18"/>
  <c r="G35" i="18"/>
  <c r="J35" i="18"/>
  <c r="K35" i="18"/>
  <c r="F35" i="18"/>
  <c r="B35" i="18"/>
  <c r="D35" i="18"/>
  <c r="N35" i="18"/>
  <c r="I35" i="18"/>
  <c r="K68" i="10"/>
  <c r="L67" i="10"/>
  <c r="A37" i="18" l="1"/>
  <c r="P36" i="18"/>
  <c r="E36" i="18" s="1"/>
  <c r="L36" i="18"/>
  <c r="D36" i="18"/>
  <c r="K36" i="18"/>
  <c r="F36" i="18"/>
  <c r="M36" i="18"/>
  <c r="J36" i="18"/>
  <c r="G36" i="18"/>
  <c r="C36" i="18"/>
  <c r="N36" i="18"/>
  <c r="B36" i="18"/>
  <c r="I36" i="18"/>
  <c r="A38" i="18" l="1"/>
  <c r="P37" i="18"/>
  <c r="E37" i="18" s="1"/>
  <c r="M37" i="18"/>
  <c r="L37" i="18"/>
  <c r="C37" i="18"/>
  <c r="D37" i="18"/>
  <c r="I37" i="18"/>
  <c r="J37" i="18"/>
  <c r="F37" i="18"/>
  <c r="N37" i="18"/>
  <c r="B37" i="18"/>
  <c r="K37" i="18"/>
  <c r="G37" i="18"/>
  <c r="A39" i="18" l="1"/>
  <c r="M38" i="18"/>
  <c r="L38" i="18"/>
  <c r="P38" i="18"/>
  <c r="E38" i="18" s="1"/>
  <c r="D38" i="18"/>
  <c r="C38" i="18"/>
  <c r="N38" i="18"/>
  <c r="K38" i="18"/>
  <c r="F38" i="18"/>
  <c r="B38" i="18"/>
  <c r="I38" i="18"/>
  <c r="J38" i="18"/>
  <c r="G38" i="18"/>
  <c r="A40" i="18" l="1"/>
  <c r="M39" i="18"/>
  <c r="L39" i="18"/>
  <c r="P39" i="18"/>
  <c r="E39" i="18" s="1"/>
  <c r="C39" i="18"/>
  <c r="J39" i="18"/>
  <c r="D39" i="18"/>
  <c r="I39" i="18"/>
  <c r="F39" i="18"/>
  <c r="N39" i="18"/>
  <c r="G39" i="18"/>
  <c r="K39" i="18"/>
  <c r="B39" i="18"/>
  <c r="A41" i="18" l="1"/>
  <c r="P40" i="18"/>
  <c r="E40" i="18" s="1"/>
  <c r="M40" i="18"/>
  <c r="L40" i="18"/>
  <c r="D40" i="18"/>
  <c r="K40" i="18"/>
  <c r="N40" i="18"/>
  <c r="B40" i="18"/>
  <c r="I40" i="18"/>
  <c r="J40" i="18"/>
  <c r="G40" i="18"/>
  <c r="C40" i="18"/>
  <c r="F40" i="18"/>
  <c r="A42" i="18" l="1"/>
  <c r="P41" i="18"/>
  <c r="E41" i="18" s="1"/>
  <c r="M41" i="18"/>
  <c r="L41" i="18"/>
  <c r="C41" i="18"/>
  <c r="D41" i="18"/>
  <c r="I41" i="18"/>
  <c r="B41" i="18"/>
  <c r="G41" i="18"/>
  <c r="K41" i="18"/>
  <c r="F41" i="18"/>
  <c r="J41" i="18"/>
  <c r="N41" i="18"/>
  <c r="P42" i="18" l="1"/>
  <c r="E42" i="18" s="1"/>
  <c r="M42" i="18"/>
  <c r="L42" i="18"/>
  <c r="A43" i="18"/>
  <c r="D42" i="18"/>
  <c r="N42" i="18"/>
  <c r="F42" i="18"/>
  <c r="B42" i="18"/>
  <c r="I42" i="18"/>
  <c r="J42" i="18"/>
  <c r="C42" i="18"/>
  <c r="K42" i="18"/>
  <c r="G42" i="18"/>
  <c r="P43" i="18" l="1"/>
  <c r="E43" i="18" s="1"/>
  <c r="M43" i="18"/>
  <c r="L43" i="18"/>
  <c r="A44" i="18"/>
  <c r="K43" i="18"/>
  <c r="D43" i="18"/>
  <c r="G43" i="18"/>
  <c r="B43" i="18"/>
  <c r="I43" i="18"/>
  <c r="N43" i="18"/>
  <c r="F43" i="18"/>
  <c r="C43" i="18"/>
  <c r="J43" i="18"/>
  <c r="A45" i="18" l="1"/>
  <c r="P44" i="18"/>
  <c r="E44" i="18" s="1"/>
  <c r="M44" i="18"/>
  <c r="L44" i="18"/>
  <c r="K44" i="18"/>
  <c r="N44" i="18"/>
  <c r="D44" i="18"/>
  <c r="C44" i="18"/>
  <c r="G44" i="18"/>
  <c r="B44" i="18"/>
  <c r="F44" i="18"/>
  <c r="J44" i="18"/>
  <c r="I44" i="18"/>
  <c r="A46" i="18" l="1"/>
  <c r="M45" i="18"/>
  <c r="L45" i="18"/>
  <c r="P45" i="18"/>
  <c r="E45" i="18" s="1"/>
  <c r="J45" i="18"/>
  <c r="N45" i="18"/>
  <c r="C45" i="18"/>
  <c r="B45" i="18"/>
  <c r="I45" i="18"/>
  <c r="G45" i="18"/>
  <c r="F45" i="18"/>
  <c r="D45" i="18"/>
  <c r="K45" i="18"/>
  <c r="A47" i="18" l="1"/>
  <c r="M46" i="18"/>
  <c r="L46" i="18"/>
  <c r="P46" i="18"/>
  <c r="E46" i="18" s="1"/>
  <c r="D46" i="18"/>
  <c r="J46" i="18"/>
  <c r="I46" i="18"/>
  <c r="C46" i="18"/>
  <c r="K46" i="18"/>
  <c r="G46" i="18"/>
  <c r="B46" i="18"/>
  <c r="N46" i="18"/>
  <c r="F46" i="18"/>
  <c r="P47" i="18" l="1"/>
  <c r="E47" i="18" s="1"/>
  <c r="A48" i="18"/>
  <c r="M47" i="18"/>
  <c r="L47" i="18"/>
  <c r="F47" i="18"/>
  <c r="C47" i="18"/>
  <c r="N47" i="18"/>
  <c r="I47" i="18"/>
  <c r="J47" i="18"/>
  <c r="K47" i="18"/>
  <c r="D47" i="18"/>
  <c r="B47" i="18"/>
  <c r="G47" i="18"/>
  <c r="A49" i="18" l="1"/>
  <c r="P48" i="18"/>
  <c r="E48" i="18" s="1"/>
  <c r="L48" i="18"/>
  <c r="M48" i="18"/>
  <c r="K48" i="18"/>
  <c r="J48" i="18"/>
  <c r="C48" i="18"/>
  <c r="G48" i="18"/>
  <c r="B48" i="18"/>
  <c r="F48" i="18"/>
  <c r="N48" i="18"/>
  <c r="D48" i="18"/>
  <c r="I48" i="18"/>
  <c r="A50" i="18" l="1"/>
  <c r="P49" i="18"/>
  <c r="E49" i="18" s="1"/>
  <c r="M49" i="18"/>
  <c r="L49" i="18"/>
  <c r="F49" i="18"/>
  <c r="B49" i="18"/>
  <c r="D49" i="18"/>
  <c r="C49" i="18"/>
  <c r="G49" i="18"/>
  <c r="I49" i="18"/>
  <c r="J49" i="18"/>
  <c r="N49" i="18"/>
  <c r="K49" i="18"/>
  <c r="M50" i="18" l="1"/>
  <c r="L50" i="18"/>
  <c r="R36" i="19" s="1"/>
  <c r="A51" i="18"/>
  <c r="P50" i="18"/>
  <c r="E50" i="18" s="1"/>
  <c r="J50" i="18"/>
  <c r="C50" i="18"/>
  <c r="K50" i="18"/>
  <c r="B50" i="18"/>
  <c r="N50" i="18"/>
  <c r="F50" i="18"/>
  <c r="I50" i="18"/>
  <c r="D50" i="18"/>
  <c r="G50" i="18"/>
  <c r="M51" i="18" l="1"/>
  <c r="A52" i="18"/>
  <c r="B51" i="18"/>
  <c r="N51" i="18"/>
  <c r="D51" i="18"/>
  <c r="C51" i="18"/>
  <c r="G51" i="18"/>
  <c r="J51" i="18"/>
  <c r="I51" i="18"/>
  <c r="F51" i="18"/>
  <c r="E51" i="18"/>
  <c r="K51" i="18"/>
  <c r="A53" i="18" l="1"/>
  <c r="M52" i="18"/>
  <c r="J52" i="18"/>
  <c r="D52" i="18"/>
  <c r="E52" i="18"/>
  <c r="G52" i="18"/>
  <c r="B52" i="18"/>
  <c r="K52" i="18"/>
  <c r="F52" i="18"/>
  <c r="N52" i="18"/>
  <c r="I52" i="18"/>
  <c r="C52" i="18"/>
  <c r="A54" i="18" l="1"/>
  <c r="M53" i="18"/>
  <c r="J53" i="18"/>
  <c r="N53" i="18"/>
  <c r="C53" i="18"/>
  <c r="B53" i="18"/>
  <c r="I53" i="18"/>
  <c r="G53" i="18"/>
  <c r="F53" i="18"/>
  <c r="E53" i="18"/>
  <c r="D53" i="18"/>
  <c r="K53" i="18"/>
  <c r="M54" i="18" l="1"/>
  <c r="A55" i="18"/>
  <c r="J54" i="18"/>
  <c r="C54" i="18"/>
  <c r="E54" i="18"/>
  <c r="G54" i="18"/>
  <c r="B54" i="18"/>
  <c r="N54" i="18"/>
  <c r="F54" i="18"/>
  <c r="I54" i="18"/>
  <c r="D54" i="18"/>
  <c r="K54" i="18"/>
  <c r="M55" i="18" l="1"/>
  <c r="A56" i="18"/>
  <c r="I55" i="18"/>
  <c r="E55" i="18"/>
  <c r="J55" i="18"/>
  <c r="C55" i="18"/>
  <c r="K55" i="18"/>
  <c r="D55" i="18"/>
  <c r="B55" i="18"/>
  <c r="G55" i="18"/>
  <c r="N55" i="18"/>
  <c r="F55" i="18"/>
  <c r="A57" i="18" l="1"/>
  <c r="M56" i="18"/>
  <c r="J56" i="18"/>
  <c r="I56" i="18"/>
  <c r="B56" i="18"/>
  <c r="K56" i="18"/>
  <c r="F56" i="18"/>
  <c r="N56" i="18"/>
  <c r="D56" i="18"/>
  <c r="E56" i="18"/>
  <c r="C56" i="18"/>
  <c r="G56" i="18"/>
  <c r="M57" i="18" l="1"/>
  <c r="R35" i="19" s="1"/>
  <c r="D57" i="18"/>
  <c r="K57" i="18"/>
  <c r="R44" i="19" s="1"/>
  <c r="G57" i="18"/>
  <c r="E57" i="18"/>
  <c r="C57" i="18"/>
  <c r="F57" i="18"/>
  <c r="I57" i="18"/>
  <c r="R33" i="19" s="1"/>
  <c r="J57" i="18"/>
  <c r="R34" i="19" s="1"/>
  <c r="B57" i="18"/>
  <c r="N57" i="18"/>
  <c r="R41" i="19" s="1"/>
  <c r="R42" i="19" s="1"/>
  <c r="H14" i="17"/>
  <c r="H17" i="17"/>
  <c r="H21" i="17"/>
  <c r="H10" i="16"/>
  <c r="H11" i="16"/>
  <c r="H12" i="16"/>
  <c r="H9" i="16"/>
  <c r="H20" i="17"/>
  <c r="H23" i="17"/>
  <c r="H16" i="17"/>
  <c r="H22" i="17"/>
  <c r="H19" i="17"/>
  <c r="H18" i="17"/>
  <c r="H15" i="17"/>
  <c r="R37" i="19" l="1"/>
  <c r="R48" i="19" l="1"/>
  <c r="Z47" i="19"/>
  <c r="R47" i="19"/>
  <c r="Z48" i="19"/>
</calcChain>
</file>

<file path=xl/sharedStrings.xml><?xml version="1.0" encoding="utf-8"?>
<sst xmlns="http://schemas.openxmlformats.org/spreadsheetml/2006/main" count="943" uniqueCount="478">
  <si>
    <t>Identifier</t>
  </si>
  <si>
    <t>Name</t>
  </si>
  <si>
    <t>PCE</t>
  </si>
  <si>
    <t>Time Periods</t>
  </si>
  <si>
    <t>Begins</t>
  </si>
  <si>
    <t>Ends</t>
  </si>
  <si>
    <t>Global Constants</t>
  </si>
  <si>
    <t>Construction Year</t>
  </si>
  <si>
    <t>Opening Year</t>
  </si>
  <si>
    <t>Real Discount Rate</t>
  </si>
  <si>
    <t>Model Days per Year</t>
  </si>
  <si>
    <t>Segment Parameter Defaults</t>
  </si>
  <si>
    <t>Free-Flow Speed</t>
  </si>
  <si>
    <t>Minimum Speed for Tolling</t>
  </si>
  <si>
    <t>Pricing</t>
  </si>
  <si>
    <t>Number of Segments</t>
  </si>
  <si>
    <t>Construction Cost</t>
  </si>
  <si>
    <t>Annual Operating Cost</t>
  </si>
  <si>
    <t>HOV Utilization Rate</t>
  </si>
  <si>
    <t>Model Year A</t>
  </si>
  <si>
    <t>Model Year B</t>
  </si>
  <si>
    <t>SOV</t>
  </si>
  <si>
    <t>Value of Time ($/veh-hr)</t>
  </si>
  <si>
    <t>Base Case Managed Lane Access</t>
  </si>
  <si>
    <t>Project Case Managed Lane Access</t>
  </si>
  <si>
    <t>Choices are:</t>
  </si>
  <si>
    <t>(not allowed in managed lane)</t>
  </si>
  <si>
    <t>(allowed and expempt from tolls)</t>
  </si>
  <si>
    <t>(allowed if pay toll)</t>
  </si>
  <si>
    <t>Evaluation Year</t>
  </si>
  <si>
    <t>Model Year A Tolling Objective</t>
  </si>
  <si>
    <t>Model Year B Tolling Objective</t>
  </si>
  <si>
    <t>Capacity per GP Lane</t>
  </si>
  <si>
    <t>Capacity per Managed Lane</t>
  </si>
  <si>
    <t>Length</t>
  </si>
  <si>
    <t>Segment</t>
  </si>
  <si>
    <t>miles per hour</t>
  </si>
  <si>
    <t>PCEs per hour per lane</t>
  </si>
  <si>
    <t>percent of exempt HOVs that use managed lane</t>
  </si>
  <si>
    <t>Period 1</t>
  </si>
  <si>
    <t>Period 2</t>
  </si>
  <si>
    <t>Period 3</t>
  </si>
  <si>
    <t>Period 4</t>
  </si>
  <si>
    <t>Period 5</t>
  </si>
  <si>
    <t>Class 1</t>
  </si>
  <si>
    <t>Class 2</t>
  </si>
  <si>
    <t>Class 3</t>
  </si>
  <si>
    <t>Class 4</t>
  </si>
  <si>
    <t>Class 5</t>
  </si>
  <si>
    <t>Class 6</t>
  </si>
  <si>
    <t>If you have fewer than 6 classes, leave the bottom one(s) blank</t>
  </si>
  <si>
    <t>If you have fewer than 5 time periods leave the bottom one(s) blank</t>
  </si>
  <si>
    <t>construction year dollars</t>
  </si>
  <si>
    <t>opening year dollars</t>
  </si>
  <si>
    <t>dynamic</t>
  </si>
  <si>
    <t>static</t>
  </si>
  <si>
    <t>none</t>
  </si>
  <si>
    <t>tolled</t>
  </si>
  <si>
    <t>free</t>
  </si>
  <si>
    <t>no access</t>
  </si>
  <si>
    <t>rev_max or cost_min)</t>
  </si>
  <si>
    <t>Name:</t>
  </si>
  <si>
    <t>Number:</t>
  </si>
  <si>
    <t>Length:</t>
  </si>
  <si>
    <t>miles</t>
  </si>
  <si>
    <t>WindowNum</t>
  </si>
  <si>
    <t>WindowID</t>
  </si>
  <si>
    <t>WindowType</t>
  </si>
  <si>
    <t>WindowTitle</t>
  </si>
  <si>
    <t>WindowTopic</t>
  </si>
  <si>
    <t>Caption</t>
  </si>
  <si>
    <t>HelpText</t>
  </si>
  <si>
    <t>NumItems</t>
  </si>
  <si>
    <t>Item1</t>
  </si>
  <si>
    <t>Item2</t>
  </si>
  <si>
    <t>Item3</t>
  </si>
  <si>
    <t>Item4</t>
  </si>
  <si>
    <t>Item5</t>
  </si>
  <si>
    <t>Item6</t>
  </si>
  <si>
    <t>Item7</t>
  </si>
  <si>
    <t>Item8</t>
  </si>
  <si>
    <t>Item9</t>
  </si>
  <si>
    <t>Item10</t>
  </si>
  <si>
    <t>Item11</t>
  </si>
  <si>
    <t>Item12</t>
  </si>
  <si>
    <t>Range</t>
  </si>
  <si>
    <t>StoragePos</t>
  </si>
  <si>
    <t>HyperlinkCaption</t>
  </si>
  <si>
    <t>HyperlinkAddress</t>
  </si>
  <si>
    <t>AnswerType1</t>
  </si>
  <si>
    <t>AnswerLow1</t>
  </si>
  <si>
    <t>AnswerHigh1</t>
  </si>
  <si>
    <t>AnswerType2</t>
  </si>
  <si>
    <t>AnswerLow2</t>
  </si>
  <si>
    <t>AnswerHigh2</t>
  </si>
  <si>
    <t>AnswerType3</t>
  </si>
  <si>
    <t>AnswerLow3</t>
  </si>
  <si>
    <t>AnswerHigh3</t>
  </si>
  <si>
    <t>AnswerType4</t>
  </si>
  <si>
    <t>AnswerLow4</t>
  </si>
  <si>
    <t>AnswerHigh4</t>
  </si>
  <si>
    <t>AnswerType5</t>
  </si>
  <si>
    <t>AnswerLow5</t>
  </si>
  <si>
    <t>AnswerHigh5</t>
  </si>
  <si>
    <t>AnswerType6</t>
  </si>
  <si>
    <t>AnswerLow6</t>
  </si>
  <si>
    <t>AnswerHigh6</t>
  </si>
  <si>
    <t>AnswerType7</t>
  </si>
  <si>
    <t>AnswerLow7</t>
  </si>
  <si>
    <t>AnswerHigh7</t>
  </si>
  <si>
    <t>AnswerType8</t>
  </si>
  <si>
    <t>AnswerLow8</t>
  </si>
  <si>
    <t>AnswerHigh8</t>
  </si>
  <si>
    <t>AnswerType9</t>
  </si>
  <si>
    <t>AnswerLow9</t>
  </si>
  <si>
    <t>AnswerHigh9</t>
  </si>
  <si>
    <t>AnswerType10</t>
  </si>
  <si>
    <t>AnswerLow10</t>
  </si>
  <si>
    <t>AnswerHigh10</t>
  </si>
  <si>
    <t>NextWindow1</t>
  </si>
  <si>
    <t>NextWindow2</t>
  </si>
  <si>
    <t>NextWindow3</t>
  </si>
  <si>
    <t>NextWindow4</t>
  </si>
  <si>
    <t>NextWindow5</t>
  </si>
  <si>
    <t>NextWindow6</t>
  </si>
  <si>
    <t>NextWindow7</t>
  </si>
  <si>
    <t>NextWindow8</t>
  </si>
  <si>
    <t>NextWindow9</t>
  </si>
  <si>
    <t>NextWindow10</t>
  </si>
  <si>
    <t>NextWindow11</t>
  </si>
  <si>
    <t>NextWindow12</t>
  </si>
  <si>
    <t>Calc1</t>
  </si>
  <si>
    <t>Calc2</t>
  </si>
  <si>
    <t>Calc3</t>
  </si>
  <si>
    <t>Calc4</t>
  </si>
  <si>
    <t>Calc5</t>
  </si>
  <si>
    <t>Calc6</t>
  </si>
  <si>
    <t>Calc7</t>
  </si>
  <si>
    <t>Calc8</t>
  </si>
  <si>
    <t>Calc9</t>
  </si>
  <si>
    <t>Calc10</t>
  </si>
  <si>
    <t>Calc11</t>
  </si>
  <si>
    <t>Calc12</t>
  </si>
  <si>
    <t>Calc13</t>
  </si>
  <si>
    <t>CalcCount</t>
  </si>
  <si>
    <t>intro</t>
  </si>
  <si>
    <t>info</t>
  </si>
  <si>
    <t>Welcome</t>
  </si>
  <si>
    <t>Introduction</t>
  </si>
  <si>
    <t>Navigation</t>
  </si>
  <si>
    <t>Each screen is formatted similarly.</t>
  </si>
  <si>
    <t>Sometimes, guidance about the information you should provide on a particular screen will be displayed here.</t>
  </si>
  <si>
    <t>Some screens (such as this one) simply provide information on what to expect next. Most screens (like the next one) let you enter information.
To go back to the previous screen, click "&lt; Back". To continue to the next screen, click "Next &gt;". To jump to a particular screen, click "Jump" and pick a screen from the list. Asterisks indicate screens you've visited.
If you need to stop before you finish entering data, jump to the last screen, click "Finish", and save your work. When you start again, click "Jump" and select the last screen with a * by it.</t>
  </si>
  <si>
    <t>num_segs</t>
  </si>
  <si>
    <t>edit</t>
  </si>
  <si>
    <t>Segment Data</t>
  </si>
  <si>
    <t>How many segments are you analyzing?</t>
  </si>
  <si>
    <t>integer</t>
  </si>
  <si>
    <t>decision</t>
  </si>
  <si>
    <t>clear_segs</t>
  </si>
  <si>
    <t>clear</t>
  </si>
  <si>
    <t>Caution</t>
  </si>
  <si>
    <t>Changed Number of Segments</t>
  </si>
  <si>
    <t>You have reduced the number of segments from what had been used previously. All segment data previously entered will be cleared.
To continue, press "Clear Data and Continue". To go back, press "Keep Data and Go Back".</t>
  </si>
  <si>
    <t>seg_names</t>
  </si>
  <si>
    <t>Segment Names</t>
  </si>
  <si>
    <t>Segment 1</t>
  </si>
  <si>
    <t>string</t>
  </si>
  <si>
    <t>seg_intro</t>
  </si>
  <si>
    <t>Next Steps</t>
  </si>
  <si>
    <t>seg_loop_start</t>
  </si>
  <si>
    <t>loop</t>
  </si>
  <si>
    <t>Segment_Data</t>
  </si>
  <si>
    <t>real</t>
  </si>
  <si>
    <t>seg_loop_end</t>
  </si>
  <si>
    <t>endloop</t>
  </si>
  <si>
    <t>pulldown</t>
  </si>
  <si>
    <t>Value of Time</t>
  </si>
  <si>
    <t>Value of time is in base-year dollars per hour.</t>
  </si>
  <si>
    <t>end</t>
  </si>
  <si>
    <t>UserInput1</t>
  </si>
  <si>
    <t>UserInput2</t>
  </si>
  <si>
    <t>UserInput3</t>
  </si>
  <si>
    <t>UserInput4</t>
  </si>
  <si>
    <t>UserInput5</t>
  </si>
  <si>
    <t>UserInput6</t>
  </si>
  <si>
    <t>UserInput7</t>
  </si>
  <si>
    <t>UserInput8</t>
  </si>
  <si>
    <t>UserInput9</t>
  </si>
  <si>
    <t>UserInput10</t>
  </si>
  <si>
    <t>PrevWindow</t>
  </si>
  <si>
    <t>Current Window</t>
  </si>
  <si>
    <t>Number of Windows</t>
  </si>
  <si>
    <t>Loop Index</t>
  </si>
  <si>
    <t>rev_max</t>
  </si>
  <si>
    <t>Welcome to the ECONorthwest Sketch Toll Optimization Model cost-benefit analysis wizard.
This "wizard" will help you enter information about your project, which will then be used to evaluate its costs and benefits.
The results will be provided on formatted reports, which you will be able to print.</t>
  </si>
  <si>
    <t>years</t>
  </si>
  <si>
    <t>Model Years</t>
  </si>
  <si>
    <t>Model Year Data</t>
  </si>
  <si>
    <t>What is the first model year?</t>
  </si>
  <si>
    <t>What is the second model year?</t>
  </si>
  <si>
    <t>time_period_names</t>
  </si>
  <si>
    <t>Time Period Names</t>
  </si>
  <si>
    <t>time_period_intro</t>
  </si>
  <si>
    <t>Time Period 1</t>
  </si>
  <si>
    <t>Time Period 2</t>
  </si>
  <si>
    <t>Time Period 3</t>
  </si>
  <si>
    <t>Time Period 4</t>
  </si>
  <si>
    <t>Time Period 5</t>
  </si>
  <si>
    <t>AM Peak</t>
  </si>
  <si>
    <t>Midday</t>
  </si>
  <si>
    <t>PM Peak</t>
  </si>
  <si>
    <t>Enter times as 24-hour decimals. (e.g. 8.5 is 8:30AM, 12 is noon, 16.5 is 4:30PM)</t>
  </si>
  <si>
    <t>time_period_methods</t>
  </si>
  <si>
    <t>Passenger Car Equivelents</t>
  </si>
  <si>
    <t>user_class_names</t>
  </si>
  <si>
    <t>user_class_intro</t>
  </si>
  <si>
    <t>user_class_pce</t>
  </si>
  <si>
    <t>user_class_vot</t>
  </si>
  <si>
    <t>HOV2</t>
  </si>
  <si>
    <t>HOV3</t>
  </si>
  <si>
    <t>user_class_toll_intro</t>
  </si>
  <si>
    <t>user_class_toll_11</t>
  </si>
  <si>
    <t>user_class_toll_12</t>
  </si>
  <si>
    <t>user_class_toll_21</t>
  </si>
  <si>
    <t>user_class_toll_22</t>
  </si>
  <si>
    <t>param_defaults</t>
  </si>
  <si>
    <t>Free-Flow Speed (MPH)</t>
  </si>
  <si>
    <t>Capacity per GP Lane (PCE)</t>
  </si>
  <si>
    <t>Capacity per Managed Lane (PCE)</t>
  </si>
  <si>
    <t>Enter all numbers only, no commas or letters.
Enter percentages as numbers from 0 to 100.</t>
  </si>
  <si>
    <t>You will provide the following for each segment:
* Directions of Travel
* Length of Segment
* Any Parameter Overrides
* Lane Specifications (GP and managed)
* Volumes by User Class</t>
  </si>
  <si>
    <t>seg_basic</t>
  </si>
  <si>
    <t>Basic Segment Data</t>
  </si>
  <si>
    <t>Enter the default segment parameters.</t>
  </si>
  <si>
    <t>Direction 1</t>
  </si>
  <si>
    <t>Direction 2</t>
  </si>
  <si>
    <t>Enter length in miles. (e.g. 1.5)
Enter an identifier for the direction. (e.g. E, W, East, West, etc.)</t>
  </si>
  <si>
    <t>seg_lanes_11</t>
  </si>
  <si>
    <t>lanes</t>
  </si>
  <si>
    <t>Segment Lanes</t>
  </si>
  <si>
    <t>seg_lanes_12</t>
  </si>
  <si>
    <t>seg_lanes_21</t>
  </si>
  <si>
    <t>seg_lanes_22</t>
  </si>
  <si>
    <t>seg_volumes_11</t>
  </si>
  <si>
    <t>seg_volumes_12</t>
  </si>
  <si>
    <t>seg_volumes_21</t>
  </si>
  <si>
    <t>seg_volumes_22</t>
  </si>
  <si>
    <t>volumes</t>
  </si>
  <si>
    <t>Base Case HOT</t>
  </si>
  <si>
    <t>Base Case GP</t>
  </si>
  <si>
    <t>Project Case GP</t>
  </si>
  <si>
    <t>Project Case HOT</t>
  </si>
  <si>
    <t>Segment Volumes</t>
  </si>
  <si>
    <t>Data Entry Complete</t>
  </si>
  <si>
    <t>Select the tolling objective to be used in each model year.</t>
  </si>
  <si>
    <t>Model Year Tolling Objectives</t>
  </si>
  <si>
    <t>years_objectives</t>
  </si>
  <si>
    <t>cost_min</t>
  </si>
  <si>
    <t>Maintain LOS</t>
  </si>
  <si>
    <t>Minimize Travel Costs</t>
  </si>
  <si>
    <t>Maximize Revenues</t>
  </si>
  <si>
    <t>min_speed</t>
  </si>
  <si>
    <t>lookups</t>
  </si>
  <si>
    <t>Base</t>
  </si>
  <si>
    <t>Project</t>
  </si>
  <si>
    <t>You've completed all the data entry necessary to run the model.
When you click "Finish" the model will run. This may take up to a minute depending on how many segments you are analyzing.</t>
  </si>
  <si>
    <t>Please enter hourly volumes for each time period.</t>
  </si>
  <si>
    <t>Time of Day Data</t>
  </si>
  <si>
    <t>Time Period Tolling Methods</t>
  </si>
  <si>
    <t>Vehicle Class Data</t>
  </si>
  <si>
    <t>Vehicle Class/Economic Data</t>
  </si>
  <si>
    <t>Vehicle Classes</t>
  </si>
  <si>
    <t>Vehicle Class Names</t>
  </si>
  <si>
    <t>Enter a name for each vehicle class you wish to analyze. Leave extra classes blank.</t>
  </si>
  <si>
    <t>Enter the value of an hour of time for each vehicle class. Enter a number only, with no dollar sign.</t>
  </si>
  <si>
    <t>Managed Lane Access</t>
  </si>
  <si>
    <t>Minimum LOS in Managed Lane (MPH)</t>
  </si>
  <si>
    <t>Tolled - may use managed lanes but must pay.
Free - may use managed lanes and need not pay.
No Access - may not use managed lanes.</t>
  </si>
  <si>
    <t>Direction</t>
  </si>
  <si>
    <t>Year</t>
  </si>
  <si>
    <t>Case</t>
  </si>
  <si>
    <t>Time Period</t>
  </si>
  <si>
    <t>Objective</t>
  </si>
  <si>
    <t>GP Speed</t>
  </si>
  <si>
    <t>GP Vehicles</t>
  </si>
  <si>
    <t>GP Volume (PCEs)</t>
  </si>
  <si>
    <t>HOT Speed</t>
  </si>
  <si>
    <t>Tolled HOT Vehicles</t>
  </si>
  <si>
    <t>Untolled HOT Vehicles</t>
  </si>
  <si>
    <t>HOT Volume (PCEs)</t>
  </si>
  <si>
    <t>Toll (cents/mile)</t>
  </si>
  <si>
    <t>LOS violation %</t>
  </si>
  <si>
    <t>TOD</t>
  </si>
  <si>
    <t>Managed Speed</t>
  </si>
  <si>
    <t>Tolled Vehicles</t>
  </si>
  <si>
    <t>Untolled Managed Vehicles</t>
  </si>
  <si>
    <t>LOS Violations (%)</t>
  </si>
  <si>
    <t>User Class</t>
  </si>
  <si>
    <t>VMT</t>
  </si>
  <si>
    <t>VHT</t>
  </si>
  <si>
    <t>GP Time Cost</t>
  </si>
  <si>
    <t>Managed Time Cost</t>
  </si>
  <si>
    <t>Time Benefit</t>
  </si>
  <si>
    <t>Toll Benefit</t>
  </si>
  <si>
    <t>Tolls Paid</t>
  </si>
  <si>
    <t>Toll (cents)</t>
  </si>
  <si>
    <t>Revenue (dollars)</t>
  </si>
  <si>
    <t>Travel Time Benefits (dollars)</t>
  </si>
  <si>
    <t>Toll Disbenefits (dollars)</t>
  </si>
  <si>
    <t>Travel Time Benefits</t>
  </si>
  <si>
    <t>Toll Disbenefits</t>
  </si>
  <si>
    <t>Toll Revenue</t>
  </si>
  <si>
    <t>Safety Benefits</t>
  </si>
  <si>
    <t>First model year</t>
  </si>
  <si>
    <t>Analysis Year</t>
  </si>
  <si>
    <t>Present Value</t>
  </si>
  <si>
    <t>Discount Rate</t>
  </si>
  <si>
    <t>Annual Safety Benefits</t>
  </si>
  <si>
    <t>(in analysis-year dollars)</t>
  </si>
  <si>
    <t>Operating Costs</t>
  </si>
  <si>
    <t>Present Value of Benefits</t>
  </si>
  <si>
    <t>Total</t>
  </si>
  <si>
    <t>Net Benefits</t>
  </si>
  <si>
    <t>Benefit/Cost Ratio</t>
  </si>
  <si>
    <t>Present Value of Revenues</t>
  </si>
  <si>
    <t>Without Revenue</t>
  </si>
  <si>
    <t>With Revenue</t>
  </si>
  <si>
    <t>Construction Costs</t>
  </si>
  <si>
    <t>COM</t>
  </si>
  <si>
    <t>MTK</t>
  </si>
  <si>
    <t>Levelized Annual Operating Cost</t>
  </si>
  <si>
    <t>Revenue (Time Period)</t>
  </si>
  <si>
    <t>VMT SOV (Time Period)</t>
  </si>
  <si>
    <t>VMT HOV2 (Time Period)</t>
  </si>
  <si>
    <t>VMT HOV3 (Time Period)</t>
  </si>
  <si>
    <t>VMT COM (Time Period)</t>
  </si>
  <si>
    <t>VMT MTK (Time Period)</t>
  </si>
  <si>
    <t>VHT SOV (Time Period)</t>
  </si>
  <si>
    <t>VHT HOV2 (Time Period)</t>
  </si>
  <si>
    <t>VHT HOV3 (Time Period)</t>
  </si>
  <si>
    <t>VHT COM (Time Period)</t>
  </si>
  <si>
    <t>VHT MTK (Time Period)</t>
  </si>
  <si>
    <t>GP Time Cost SOV (Time Period)</t>
  </si>
  <si>
    <t>GP Time Cost HOV2 (Time Period)</t>
  </si>
  <si>
    <t>GP Time Cost HOV3 (Time Period)</t>
  </si>
  <si>
    <t>GP Time Cost COM (Time Period)</t>
  </si>
  <si>
    <t>GP Time Cost MTK (Time Period)</t>
  </si>
  <si>
    <t>HOT Time Cost SOV (Time Period)</t>
  </si>
  <si>
    <t>HOT Time Cost HOV2 (Time Period)</t>
  </si>
  <si>
    <t>HOT Time Cost HOV3 (Time Period)</t>
  </si>
  <si>
    <t>HOT Time Cost COM (Time Period)</t>
  </si>
  <si>
    <t>HOT Time Cost MTK (Time Period)</t>
  </si>
  <si>
    <t>Tolls Paid SOV (Time Period)</t>
  </si>
  <si>
    <t>Tolls Paid HOV2 (Time Period)</t>
  </si>
  <si>
    <t>Tolls Paid HOV3 (Time Period)</t>
  </si>
  <si>
    <t>Tolls Paid COM (Time Period)</t>
  </si>
  <si>
    <t>Tolls Paid MTK (Time Period)</t>
  </si>
  <si>
    <t>Time Benefit SOV (Time Period)</t>
  </si>
  <si>
    <t>Time Benefit HOV2 (Time Period)</t>
  </si>
  <si>
    <t>Time Benefit HOV3 (Time Period)</t>
  </si>
  <si>
    <t>Time Benefit COM (Time Period)</t>
  </si>
  <si>
    <t>Time Benefit MTK (Time Period)</t>
  </si>
  <si>
    <t>Toll Benefit SOV (Time Period)</t>
  </si>
  <si>
    <t>Toll Benefit HOV2 (Time Period)</t>
  </si>
  <si>
    <t>Toll Benefit HOV3 (Time Period)</t>
  </si>
  <si>
    <t>Toll Benefit COM (Time Period)</t>
  </si>
  <si>
    <t>Toll Benefit MTK (Time Period)</t>
  </si>
  <si>
    <t>Operations Details, Daily</t>
  </si>
  <si>
    <t>Benefits - Annual</t>
  </si>
  <si>
    <t>Number of weekday equivalents per year</t>
  </si>
  <si>
    <t>Second model Year</t>
  </si>
  <si>
    <t>Vehicle Counts are Hour</t>
  </si>
  <si>
    <t>The next few screens will collect information on which vehicle classes are allowed in the managed lane(s) and whether they have to pay.</t>
  </si>
  <si>
    <t>Night</t>
  </si>
  <si>
    <t>HTK</t>
  </si>
  <si>
    <t>VMT HTK (Time Period)</t>
  </si>
  <si>
    <t>VHT HTK (Time Period)</t>
  </si>
  <si>
    <t>GP Time Cost HTK (Time Period)</t>
  </si>
  <si>
    <t>HOT Time Cost HTK (Time Period)</t>
  </si>
  <si>
    <t>Tolls Paid HTK (Time Period)</t>
  </si>
  <si>
    <t>Time Benefit HTK (Time Period)</t>
  </si>
  <si>
    <t>Toll Benefit HTK (Time Period)</t>
  </si>
  <si>
    <t>EB</t>
  </si>
  <si>
    <t>Example 1</t>
  </si>
  <si>
    <t>WB</t>
  </si>
  <si>
    <t>Instructions - Getting Started</t>
  </si>
  <si>
    <t>Installing the Excel Toll Optimization Model</t>
  </si>
  <si>
    <t>Benefit/Cost Analysis of Managed Lanes (HOT-BCA)</t>
  </si>
  <si>
    <t>This tool was designed to calculate the benefits and costs of three different types of HOT lane projects:</t>
  </si>
  <si>
    <r>
      <rPr>
        <sz val="11"/>
        <rFont val="Calibri"/>
        <family val="2"/>
      </rPr>
      <t>•</t>
    </r>
    <r>
      <rPr>
        <sz val="14.3"/>
        <rFont val="Calibri"/>
        <family val="2"/>
      </rPr>
      <t xml:space="preserve"> New variably-tolled Express Lanes</t>
    </r>
  </si>
  <si>
    <r>
      <t>•</t>
    </r>
    <r>
      <rPr>
        <sz val="14.3"/>
        <rFont val="Calibri"/>
        <family val="2"/>
      </rPr>
      <t xml:space="preserve"> Conversions of Existing HOV lanes to variably-tolled Express Lanes</t>
    </r>
  </si>
  <si>
    <r>
      <t>•</t>
    </r>
    <r>
      <rPr>
        <sz val="14.3"/>
        <rFont val="Calibri"/>
        <family val="2"/>
      </rPr>
      <t xml:space="preserve"> Conversion of all lanes of a conventionally-priced toll road to variable pricing</t>
    </r>
  </si>
  <si>
    <t>This tool uses Excel Macros and a python-based script to generate tolling facility details in order to optimize tolling</t>
  </si>
  <si>
    <t>options for each facility.</t>
  </si>
  <si>
    <t>Instructions on enabling macros and incorporating the python script on your PC are provided on the next page.</t>
  </si>
  <si>
    <t>These data elements are listed on the next page.</t>
  </si>
  <si>
    <t>To use the HOT-BCA tool most effectively for your facility, there is a minumum level of data elements required.</t>
  </si>
  <si>
    <t>Each tab in this file is accessible at the bottom and there are red arrows on each page to facilitate navigation.</t>
  </si>
  <si>
    <t>Instructions</t>
  </si>
  <si>
    <t>To install Python:</t>
  </si>
  <si>
    <t>1.</t>
  </si>
  <si>
    <t>2.</t>
  </si>
  <si>
    <t>(click here) Download and install the Python 2.7 Windows Installer, accepting the defaults.</t>
  </si>
  <si>
    <t>(click here) Download and install the Windows Extensions for Python 2.7 (PyWin32), accepting the defaults.</t>
  </si>
  <si>
    <t>Once you have Python and PyWin32 installed, you'll have to register the python part of the tool with windows</t>
  </si>
  <si>
    <t>Collect data for your facility</t>
  </si>
  <si>
    <t>In order to use this tool you will need version 2.7 of the programming language Python installed on your computer.</t>
  </si>
  <si>
    <t>•</t>
  </si>
  <si>
    <t>Tolling objective for each project year</t>
  </si>
  <si>
    <t>Five time periods (such as: AM peak, Midday, PM peak, Evening, Night)</t>
  </si>
  <si>
    <t>Time period start and end times</t>
  </si>
  <si>
    <t>Tolling methods for each time period (Dynamic, Static, or None)</t>
  </si>
  <si>
    <t>Passenger car equivalents (PCE) for each vehicle class</t>
  </si>
  <si>
    <t>Value of time (VOT) for each vehicle class, in $/hr</t>
  </si>
  <si>
    <t>Managed lane access rules for each vehicle class (base case, versus project case)</t>
  </si>
  <si>
    <t>Project years for which to analyze the project lifecycle (base case and project case)</t>
  </si>
  <si>
    <t>Vehicle class names (SOV, HOV2, HOV3, COM, MTK, HTK)</t>
  </si>
  <si>
    <t>Number of segments for the managed lane facility</t>
  </si>
  <si>
    <t>Free flow speed</t>
  </si>
  <si>
    <t>Capacity for general purpose (GP) and managed lanes</t>
  </si>
  <si>
    <t>Minimum level of service for managed lanes</t>
  </si>
  <si>
    <t>Segment length and direction</t>
  </si>
  <si>
    <t>Number of GP and HOT lanes per segment, per time period, for base case and project case</t>
  </si>
  <si>
    <t>Volumes for GP and HOT lanes, per segment, per time period, for base case and project case</t>
  </si>
  <si>
    <t>Home</t>
  </si>
  <si>
    <t>Toll Optimization Model</t>
  </si>
  <si>
    <t>ECONorthwest's Sketch Toll Optimization Model Wizard</t>
  </si>
  <si>
    <t>This program will present an interface into which you can enter information about your facility.</t>
  </si>
  <si>
    <t>When you are ready to begin, press GO!</t>
  </si>
  <si>
    <t>This information will then be used to evaluate the costs and benefits of your project.</t>
  </si>
  <si>
    <t>Benefit Cost Analysis Worksheet and Summary</t>
  </si>
  <si>
    <t>Results</t>
  </si>
  <si>
    <t>Additional Benefits and Costs</t>
  </si>
  <si>
    <t>Present Value of Costs</t>
  </si>
  <si>
    <t>Download the HOT-BCA Manual Here</t>
  </si>
  <si>
    <t>The user only needs to interact with the colored tabs.  The gray tabs are used for calculations only.</t>
  </si>
  <si>
    <r>
      <t xml:space="preserve">so that Excel can find it. To do this, double click the file, </t>
    </r>
    <r>
      <rPr>
        <b/>
        <sz val="12"/>
        <color theme="1"/>
        <rFont val="Calibri"/>
        <family val="2"/>
        <scheme val="minor"/>
      </rPr>
      <t>excel_tom.pyc</t>
    </r>
    <r>
      <rPr>
        <sz val="12"/>
        <color theme="1"/>
        <rFont val="Calibri"/>
        <family val="2"/>
        <scheme val="minor"/>
      </rPr>
      <t>, that came with this tool.</t>
    </r>
  </si>
  <si>
    <t>The following data elements will be required to use this tool effectively for your facility:</t>
  </si>
  <si>
    <t xml:space="preserve">Please enter any additional benefit and cost data for your project in the blue cells.  </t>
  </si>
  <si>
    <t>Inbound</t>
  </si>
  <si>
    <t>Outbound</t>
  </si>
  <si>
    <t>The next few screens will collect the following for each of the time periods which you want to model:
* Name of time-period
* Start &amp; End Times
* Type of pricing (dynamic, static, or none)</t>
  </si>
  <si>
    <t>time_period_times</t>
  </si>
  <si>
    <t>Time Period Times</t>
  </si>
  <si>
    <t>Lanes</t>
  </si>
  <si>
    <t>Volumes</t>
  </si>
  <si>
    <t>Defaults</t>
  </si>
  <si>
    <t>You can also revert the tool to project defaults.</t>
  </si>
  <si>
    <t>user_class_emissions</t>
  </si>
  <si>
    <t>Emissions Class</t>
  </si>
  <si>
    <t>Please choose the emissions vehicle class which is most similar to each vehicle class you wish to analyze.</t>
  </si>
  <si>
    <t>Small Passenger Vehicle</t>
  </si>
  <si>
    <t>Light Truck</t>
  </si>
  <si>
    <t>Medium/Heavy Truck</t>
  </si>
  <si>
    <t>Carbon Monoxide (Grams)</t>
  </si>
  <si>
    <t>Carbon Dioxide (Grams)</t>
  </si>
  <si>
    <t>Nitrous Oxide (Grams)</t>
  </si>
  <si>
    <t>Particulate Matter (Grams)</t>
  </si>
  <si>
    <t>Volatile Organic Compounds (Grams)</t>
  </si>
  <si>
    <t>Growth Factor</t>
  </si>
  <si>
    <t>Annual Logarithmic</t>
  </si>
  <si>
    <t>Dollars/Gallon of Gas</t>
  </si>
  <si>
    <t>Vehicle Miles Traveled (miles)</t>
  </si>
  <si>
    <t>Vehicle Hours Traveled (hours)</t>
  </si>
  <si>
    <t>Energy Savings</t>
  </si>
  <si>
    <t>Energy Benefits</t>
  </si>
  <si>
    <t>Energy Savings (dollars)</t>
  </si>
  <si>
    <t>Grams CO2/Gallon of Gas</t>
  </si>
  <si>
    <t>Daily Benefits - User Class Summary</t>
  </si>
  <si>
    <t>Daily Benefits - Time Period Summary</t>
  </si>
  <si>
    <t>Daily Benefits - Segment Summary</t>
  </si>
  <si>
    <t>Annual Fuel Prices</t>
  </si>
  <si>
    <t>Annual Growth Rate of Fuel Prices (DOE)</t>
  </si>
  <si>
    <t>Dollars per gallon of gas (in Analysis Year)</t>
  </si>
  <si>
    <t>The next few screens will collect the following information for each of the vehicle classes which you want to model:
* Name of vehicle class
* Passenger Car Equivalents (PCE)
* Vehicle Emissions Class
* Value of Time (VOT)</t>
  </si>
  <si>
    <t>Vehicle emissions categories for each vehicle class name specified</t>
  </si>
  <si>
    <t>Ex2</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</si>
</sst>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7" formatCode="&quot;$&quot;#,##0.00_);\(&quot;$&quot;#,##0.00\)"/>
    <numFmt numFmtId="44" formatCode="_(&quot;$&quot;* #,##0.00_);_(&quot;$&quot;* \(#,##0.00\);_(&quot;$&quot;* &quot;-&quot;??_);_(@_)"/>
    <numFmt numFmtId="164" formatCode="&quot;$&quot;#,##0.00"/>
    <numFmt numFmtId="165" formatCode="&quot;$&quot;#,##0"/>
    <numFmt numFmtId="166" formatCode="0.000"/>
    <numFmt numFmtId="167" formatCode="#,##0.000"/>
    <numFmt numFmtId="168" formatCode="0.0%"/>
  </numFmts>
  <fonts count="36" x14ac:knownFonts="1">
    <font>
      <sz val="12"/>
      <color theme="1"/>
      <name val="Calibri"/>
      <family val="2"/>
      <scheme val="minor"/>
    </font>
    <font>
      <sz val="11"/>
      <color theme="1"/>
      <name val="Calibri"/>
      <family val="2"/>
      <scheme val="minor"/>
    </font>
    <font>
      <u/>
      <sz val="12"/>
      <color theme="10"/>
      <name val="Calibri"/>
      <family val="2"/>
      <scheme val="minor"/>
    </font>
    <font>
      <u/>
      <sz val="12"/>
      <color theme="11"/>
      <name val="Calibri"/>
      <family val="2"/>
      <scheme val="minor"/>
    </font>
    <font>
      <b/>
      <sz val="16"/>
      <color theme="1"/>
      <name val="Arial"/>
      <family val="2"/>
    </font>
    <font>
      <sz val="12"/>
      <color theme="1"/>
      <name val="Arial"/>
      <family val="2"/>
    </font>
    <font>
      <b/>
      <sz val="12"/>
      <color theme="1"/>
      <name val="Arial"/>
      <family val="2"/>
    </font>
    <font>
      <sz val="12"/>
      <color theme="1"/>
      <name val="Arial"/>
      <family val="2"/>
    </font>
    <font>
      <b/>
      <sz val="12"/>
      <color theme="1"/>
      <name val="Calibri"/>
      <family val="2"/>
      <scheme val="minor"/>
    </font>
    <font>
      <sz val="10"/>
      <name val="Arial"/>
      <family val="2"/>
    </font>
    <font>
      <b/>
      <sz val="10"/>
      <name val="Arial"/>
      <family val="2"/>
    </font>
    <font>
      <u/>
      <sz val="10"/>
      <color indexed="12"/>
      <name val="Arial"/>
      <family val="2"/>
    </font>
    <font>
      <b/>
      <i/>
      <sz val="20"/>
      <name val="Arial"/>
      <family val="2"/>
    </font>
    <font>
      <sz val="14"/>
      <name val="Arial"/>
      <family val="2"/>
    </font>
    <font>
      <sz val="10"/>
      <name val="Arial"/>
      <family val="2"/>
    </font>
    <font>
      <sz val="10"/>
      <color theme="1"/>
      <name val="Arial"/>
      <family val="2"/>
    </font>
    <font>
      <b/>
      <sz val="24"/>
      <color theme="1"/>
      <name val="Calibri"/>
      <family val="2"/>
      <scheme val="minor"/>
    </font>
    <font>
      <sz val="18"/>
      <color theme="1"/>
      <name val="Calibri"/>
      <family val="2"/>
      <scheme val="minor"/>
    </font>
    <font>
      <sz val="28"/>
      <color rgb="FF000000"/>
      <name val="Copperplate Gothic Bold"/>
      <family val="2"/>
    </font>
    <font>
      <b/>
      <sz val="14"/>
      <color theme="1"/>
      <name val="Calibri"/>
      <family val="2"/>
      <scheme val="minor"/>
    </font>
    <font>
      <sz val="11"/>
      <name val="Calibri"/>
      <family val="2"/>
      <scheme val="minor"/>
    </font>
    <font>
      <sz val="18"/>
      <name val="Calibri"/>
      <family val="2"/>
      <scheme val="minor"/>
    </font>
    <font>
      <sz val="16"/>
      <name val="Calibri"/>
      <family val="2"/>
      <scheme val="minor"/>
    </font>
    <font>
      <sz val="11"/>
      <name val="Calibri"/>
      <family val="2"/>
    </font>
    <font>
      <sz val="14.3"/>
      <name val="Calibri"/>
      <family val="2"/>
    </font>
    <font>
      <sz val="11"/>
      <name val="Copperplate Gothic Bold"/>
      <family val="2"/>
    </font>
    <font>
      <b/>
      <u/>
      <sz val="18"/>
      <color theme="1"/>
      <name val="Calibri"/>
      <family val="2"/>
      <scheme val="minor"/>
    </font>
    <font>
      <sz val="12"/>
      <color theme="1"/>
      <name val="Calibri"/>
      <family val="2"/>
    </font>
    <font>
      <u/>
      <sz val="14"/>
      <name val="Arial"/>
      <family val="2"/>
    </font>
    <font>
      <u/>
      <sz val="12"/>
      <color theme="1"/>
      <name val="Calibri"/>
      <family val="2"/>
      <scheme val="minor"/>
    </font>
    <font>
      <u/>
      <sz val="14"/>
      <color theme="1"/>
      <name val="Calibri"/>
      <family val="2"/>
      <scheme val="minor"/>
    </font>
    <font>
      <u/>
      <sz val="10"/>
      <color theme="4" tint="-0.249977111117893"/>
      <name val="Arial"/>
      <family val="2"/>
    </font>
    <font>
      <b/>
      <sz val="14"/>
      <name val="Arial"/>
      <family val="2"/>
    </font>
    <font>
      <sz val="12"/>
      <color rgb="FF000000"/>
      <name val="Copperplate Gothic Bold"/>
      <family val="2"/>
    </font>
    <font>
      <sz val="12"/>
      <color theme="1"/>
      <name val="Calibri"/>
      <family val="2"/>
      <scheme val="minor"/>
    </font>
    <font>
      <sz val="12"/>
      <color rgb="FFC0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indexed="43"/>
        <bgColor indexed="64"/>
      </patternFill>
    </fill>
    <fill>
      <patternFill patternType="solid">
        <fgColor indexed="41"/>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rgb="FF000066"/>
        <bgColor indexed="64"/>
      </patternFill>
    </fill>
    <fill>
      <patternFill patternType="solid">
        <fgColor rgb="FFFFFFCC"/>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3" tint="0.79998168889431442"/>
        <bgColor indexed="64"/>
      </patternFill>
    </fill>
  </fills>
  <borders count="44">
    <border>
      <left/>
      <right/>
      <top/>
      <bottom/>
      <diagonal/>
    </border>
    <border>
      <left/>
      <right/>
      <top style="medium">
        <color auto="1"/>
      </top>
      <bottom/>
      <diagonal/>
    </border>
    <border>
      <left style="medium">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medium">
        <color auto="1"/>
      </bottom>
      <diagonal/>
    </border>
    <border>
      <left/>
      <right/>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style="thin">
        <color auto="1"/>
      </right>
      <top style="medium">
        <color auto="1"/>
      </top>
      <bottom style="medium">
        <color auto="1"/>
      </bottom>
      <diagonal/>
    </border>
    <border>
      <left/>
      <right style="thin">
        <color auto="1"/>
      </right>
      <top style="medium">
        <color auto="1"/>
      </top>
      <bottom style="thin">
        <color auto="1"/>
      </bottom>
      <diagonal/>
    </border>
    <border>
      <left/>
      <right style="thin">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style="medium">
        <color auto="1"/>
      </top>
      <bottom/>
      <diagonal/>
    </border>
    <border>
      <left style="medium">
        <color auto="1"/>
      </left>
      <right/>
      <top/>
      <bottom style="thin">
        <color auto="1"/>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s>
  <cellStyleXfs count="378">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9" fillId="0" borderId="0"/>
    <xf numFmtId="0" fontId="11" fillId="0" borderId="0" applyNumberFormat="0" applyFill="0" applyBorder="0" applyAlignment="0" applyProtection="0">
      <alignment vertical="top"/>
      <protection locked="0"/>
    </xf>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1" fillId="0" borderId="0"/>
    <xf numFmtId="44" fontId="34" fillId="0" borderId="0" applyFon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cellStyleXfs>
  <cellXfs count="206">
    <xf numFmtId="0" fontId="0" fillId="0" borderId="0" xfId="0"/>
    <xf numFmtId="0" fontId="5" fillId="0" borderId="0" xfId="0" applyFont="1"/>
    <xf numFmtId="0" fontId="4" fillId="0" borderId="0" xfId="0" applyFont="1" applyFill="1" applyAlignment="1">
      <alignment horizontal="center"/>
    </xf>
    <xf numFmtId="0" fontId="6" fillId="0" borderId="0" xfId="0" applyFont="1" applyAlignment="1">
      <alignment horizontal="center" wrapText="1"/>
    </xf>
    <xf numFmtId="0" fontId="5" fillId="0" borderId="0" xfId="0" applyFont="1" applyFill="1"/>
    <xf numFmtId="0" fontId="5" fillId="0" borderId="0" xfId="0" applyFont="1" applyAlignment="1">
      <alignment horizontal="right"/>
    </xf>
    <xf numFmtId="0" fontId="5" fillId="3" borderId="0" xfId="0" applyFont="1" applyFill="1"/>
    <xf numFmtId="9" fontId="5" fillId="3" borderId="0" xfId="0" applyNumberFormat="1" applyFont="1" applyFill="1"/>
    <xf numFmtId="0" fontId="5" fillId="3" borderId="0" xfId="0" applyFont="1" applyFill="1" applyAlignment="1">
      <alignment horizontal="right"/>
    </xf>
    <xf numFmtId="165" fontId="5" fillId="3" borderId="0" xfId="0" applyNumberFormat="1" applyFont="1" applyFill="1"/>
    <xf numFmtId="0" fontId="0" fillId="0" borderId="0" xfId="0" applyAlignment="1">
      <alignment horizontal="right"/>
    </xf>
    <xf numFmtId="0" fontId="8" fillId="0" borderId="0" xfId="0" applyFont="1" applyAlignment="1">
      <alignment horizontal="center"/>
    </xf>
    <xf numFmtId="2" fontId="0" fillId="0" borderId="0" xfId="0" applyNumberFormat="1" applyAlignment="1">
      <alignment horizontal="right"/>
    </xf>
    <xf numFmtId="2" fontId="0" fillId="0" borderId="0" xfId="0" applyNumberFormat="1"/>
    <xf numFmtId="0" fontId="10" fillId="0" borderId="0" xfId="257" applyFont="1"/>
    <xf numFmtId="0" fontId="9" fillId="0" borderId="0" xfId="257"/>
    <xf numFmtId="0" fontId="9" fillId="4" borderId="0" xfId="257" applyFill="1"/>
    <xf numFmtId="0" fontId="9" fillId="0" borderId="0" xfId="257" applyFill="1"/>
    <xf numFmtId="0" fontId="9" fillId="0" borderId="0" xfId="257" applyAlignment="1">
      <alignment wrapText="1"/>
    </xf>
    <xf numFmtId="0" fontId="9" fillId="5" borderId="0" xfId="257" applyFill="1" applyAlignment="1">
      <alignment horizontal="left" wrapText="1"/>
    </xf>
    <xf numFmtId="0" fontId="11" fillId="0" borderId="0" xfId="258" applyFont="1" applyAlignment="1" applyProtection="1">
      <alignment wrapText="1"/>
    </xf>
    <xf numFmtId="0" fontId="9" fillId="0" borderId="0" xfId="257" quotePrefix="1"/>
    <xf numFmtId="0" fontId="14" fillId="0" borderId="0" xfId="257" applyFont="1" applyFill="1"/>
    <xf numFmtId="0" fontId="14" fillId="0" borderId="0" xfId="257" applyFont="1"/>
    <xf numFmtId="0" fontId="14" fillId="0" borderId="0" xfId="257" applyFont="1" applyAlignment="1">
      <alignment wrapText="1"/>
    </xf>
    <xf numFmtId="0" fontId="15" fillId="0" borderId="0" xfId="0" applyFont="1" applyAlignment="1">
      <alignment horizontal="right"/>
    </xf>
    <xf numFmtId="0" fontId="7" fillId="0" borderId="0" xfId="0" applyFont="1"/>
    <xf numFmtId="0" fontId="5" fillId="6" borderId="0" xfId="0" applyFont="1" applyFill="1"/>
    <xf numFmtId="2" fontId="5" fillId="6" borderId="0" xfId="0" applyNumberFormat="1" applyFont="1" applyFill="1"/>
    <xf numFmtId="164" fontId="5" fillId="6" borderId="0" xfId="0" applyNumberFormat="1" applyFont="1" applyFill="1"/>
    <xf numFmtId="0" fontId="5" fillId="6" borderId="0" xfId="0" applyNumberFormat="1" applyFont="1" applyFill="1"/>
    <xf numFmtId="0" fontId="7" fillId="6" borderId="0" xfId="0" applyFont="1" applyFill="1"/>
    <xf numFmtId="0" fontId="5" fillId="6" borderId="0" xfId="0" applyFont="1" applyFill="1" applyAlignment="1">
      <alignment horizontal="center"/>
    </xf>
    <xf numFmtId="0" fontId="5" fillId="6" borderId="0" xfId="0" applyFont="1" applyFill="1" applyAlignment="1">
      <alignment horizontal="right"/>
    </xf>
    <xf numFmtId="3" fontId="0" fillId="0" borderId="0" xfId="0" applyNumberFormat="1"/>
    <xf numFmtId="0" fontId="9" fillId="0" borderId="0" xfId="257" applyFont="1" applyAlignment="1">
      <alignment wrapText="1"/>
    </xf>
    <xf numFmtId="0" fontId="1" fillId="8" borderId="0" xfId="374" applyFill="1" applyBorder="1"/>
    <xf numFmtId="0" fontId="1" fillId="9" borderId="0" xfId="374" applyFill="1" applyBorder="1"/>
    <xf numFmtId="0" fontId="16" fillId="9" borderId="0" xfId="374" applyFont="1" applyFill="1" applyBorder="1" applyAlignment="1">
      <alignment horizontal="centerContinuous"/>
    </xf>
    <xf numFmtId="0" fontId="17" fillId="9" borderId="0" xfId="374" applyFont="1" applyFill="1" applyBorder="1" applyAlignment="1">
      <alignment horizontal="centerContinuous"/>
    </xf>
    <xf numFmtId="0" fontId="1" fillId="9" borderId="0" xfId="374" applyFill="1" applyBorder="1" applyAlignment="1">
      <alignment horizontal="centerContinuous"/>
    </xf>
    <xf numFmtId="0" fontId="1" fillId="0" borderId="0" xfId="374" applyFill="1" applyBorder="1"/>
    <xf numFmtId="0" fontId="1" fillId="0" borderId="0" xfId="374" applyBorder="1"/>
    <xf numFmtId="0" fontId="1" fillId="9" borderId="2" xfId="374" applyFill="1" applyBorder="1"/>
    <xf numFmtId="0" fontId="1" fillId="8" borderId="1" xfId="374" applyFill="1" applyBorder="1"/>
    <xf numFmtId="0" fontId="9" fillId="9" borderId="0" xfId="257" applyFill="1"/>
    <xf numFmtId="0" fontId="13" fillId="9" borderId="0" xfId="257" applyFont="1" applyFill="1"/>
    <xf numFmtId="0" fontId="14" fillId="9" borderId="0" xfId="257" applyFont="1" applyFill="1"/>
    <xf numFmtId="0" fontId="12" fillId="9" borderId="0" xfId="257" applyFont="1" applyFill="1" applyAlignment="1">
      <alignment horizontal="centerContinuous"/>
    </xf>
    <xf numFmtId="0" fontId="9" fillId="9" borderId="0" xfId="257" applyFill="1" applyAlignment="1">
      <alignment horizontal="centerContinuous"/>
    </xf>
    <xf numFmtId="0" fontId="11" fillId="9" borderId="0" xfId="258" applyFill="1" applyAlignment="1" applyProtection="1">
      <alignment horizontal="centerContinuous"/>
    </xf>
    <xf numFmtId="0" fontId="0" fillId="9" borderId="0" xfId="0" applyFill="1"/>
    <xf numFmtId="0" fontId="0" fillId="9" borderId="0" xfId="0" applyFill="1" applyAlignment="1">
      <alignment horizontal="right"/>
    </xf>
    <xf numFmtId="0" fontId="0" fillId="9" borderId="0" xfId="0" applyFill="1" applyBorder="1" applyAlignment="1">
      <alignment horizontal="right"/>
    </xf>
    <xf numFmtId="0" fontId="8" fillId="9" borderId="0" xfId="0" applyFont="1" applyFill="1" applyAlignment="1">
      <alignment horizontal="centerContinuous"/>
    </xf>
    <xf numFmtId="0" fontId="19" fillId="9" borderId="0" xfId="0" applyFont="1" applyFill="1"/>
    <xf numFmtId="0" fontId="19" fillId="9" borderId="0" xfId="0" applyFont="1" applyFill="1" applyAlignment="1">
      <alignment horizontal="right"/>
    </xf>
    <xf numFmtId="0" fontId="20" fillId="0" borderId="3" xfId="374" applyFont="1" applyFill="1" applyBorder="1"/>
    <xf numFmtId="0" fontId="20" fillId="0" borderId="4" xfId="374" applyFont="1" applyFill="1" applyBorder="1"/>
    <xf numFmtId="0" fontId="20" fillId="0" borderId="5" xfId="374" applyFont="1" applyFill="1" applyBorder="1"/>
    <xf numFmtId="0" fontId="20" fillId="0" borderId="6" xfId="374" applyFont="1" applyFill="1" applyBorder="1"/>
    <xf numFmtId="0" fontId="0" fillId="0" borderId="0" xfId="0" applyFill="1"/>
    <xf numFmtId="0" fontId="20" fillId="0" borderId="0" xfId="374" applyFont="1" applyFill="1" applyBorder="1"/>
    <xf numFmtId="0" fontId="20" fillId="0" borderId="7" xfId="374" applyFont="1" applyFill="1" applyBorder="1"/>
    <xf numFmtId="0" fontId="23" fillId="0" borderId="0" xfId="374" applyFont="1" applyFill="1" applyBorder="1"/>
    <xf numFmtId="0" fontId="21" fillId="0" borderId="0" xfId="374" applyFont="1" applyFill="1" applyBorder="1"/>
    <xf numFmtId="0" fontId="22" fillId="0" borderId="0" xfId="374" applyFont="1" applyFill="1" applyBorder="1"/>
    <xf numFmtId="0" fontId="20" fillId="0" borderId="8" xfId="374" applyFont="1" applyFill="1" applyBorder="1"/>
    <xf numFmtId="0" fontId="20" fillId="0" borderId="9" xfId="374" applyFont="1" applyFill="1" applyBorder="1"/>
    <xf numFmtId="0" fontId="20" fillId="0" borderId="10" xfId="374" applyFont="1" applyFill="1" applyBorder="1"/>
    <xf numFmtId="0" fontId="1" fillId="0" borderId="0" xfId="374" applyFill="1" applyBorder="1" applyAlignment="1"/>
    <xf numFmtId="0" fontId="25" fillId="0" borderId="0" xfId="374" applyFont="1" applyFill="1" applyBorder="1"/>
    <xf numFmtId="0" fontId="13" fillId="9" borderId="0" xfId="257" applyFont="1" applyFill="1" applyAlignment="1">
      <alignment horizontal="left"/>
    </xf>
    <xf numFmtId="0" fontId="28" fillId="9" borderId="0" xfId="257" applyFont="1" applyFill="1"/>
    <xf numFmtId="0" fontId="26" fillId="9" borderId="0" xfId="0" applyFont="1" applyFill="1"/>
    <xf numFmtId="0" fontId="0" fillId="9" borderId="0" xfId="0" quotePrefix="1" applyFill="1" applyAlignment="1">
      <alignment horizontal="right"/>
    </xf>
    <xf numFmtId="0" fontId="27" fillId="9" borderId="0" xfId="0" applyFont="1" applyFill="1" applyAlignment="1">
      <alignment horizontal="right"/>
    </xf>
    <xf numFmtId="0" fontId="25" fillId="9" borderId="0" xfId="374" applyFont="1" applyFill="1" applyBorder="1"/>
    <xf numFmtId="0" fontId="29" fillId="9" borderId="0" xfId="0" applyFont="1" applyFill="1"/>
    <xf numFmtId="0" fontId="25" fillId="9" borderId="0" xfId="374" applyFont="1" applyFill="1" applyBorder="1" applyAlignment="1">
      <alignment horizontal="right"/>
    </xf>
    <xf numFmtId="0" fontId="30" fillId="9" borderId="0" xfId="0" applyFont="1" applyFill="1"/>
    <xf numFmtId="0" fontId="0" fillId="9" borderId="0" xfId="0" applyFill="1" applyAlignment="1"/>
    <xf numFmtId="0" fontId="8" fillId="9" borderId="0" xfId="0" applyFont="1" applyFill="1" applyAlignment="1">
      <alignment horizontal="left"/>
    </xf>
    <xf numFmtId="0" fontId="32" fillId="9" borderId="0" xfId="257" applyFont="1" applyFill="1"/>
    <xf numFmtId="3" fontId="0" fillId="10" borderId="17" xfId="0" applyNumberFormat="1" applyFill="1" applyBorder="1"/>
    <xf numFmtId="3" fontId="0" fillId="11" borderId="17" xfId="0" applyNumberFormat="1" applyFill="1" applyBorder="1"/>
    <xf numFmtId="0" fontId="9" fillId="9" borderId="0" xfId="257" applyFont="1" applyFill="1"/>
    <xf numFmtId="3" fontId="0" fillId="12" borderId="17" xfId="0" applyNumberFormat="1" applyFill="1" applyBorder="1"/>
    <xf numFmtId="3" fontId="0" fillId="10" borderId="20" xfId="0" applyNumberFormat="1" applyFill="1" applyBorder="1"/>
    <xf numFmtId="3" fontId="0" fillId="10" borderId="21" xfId="0" applyNumberFormat="1" applyFill="1" applyBorder="1"/>
    <xf numFmtId="3" fontId="0" fillId="10" borderId="23" xfId="0" applyNumberFormat="1" applyFill="1" applyBorder="1"/>
    <xf numFmtId="3" fontId="0" fillId="10" borderId="25" xfId="0" applyNumberFormat="1" applyFill="1" applyBorder="1"/>
    <xf numFmtId="3" fontId="0" fillId="10" borderId="26" xfId="0" applyNumberFormat="1" applyFill="1" applyBorder="1"/>
    <xf numFmtId="0" fontId="8" fillId="0" borderId="27" xfId="0" applyFont="1" applyBorder="1" applyAlignment="1">
      <alignment horizontal="center"/>
    </xf>
    <xf numFmtId="0" fontId="8" fillId="0" borderId="28" xfId="0" applyFont="1" applyBorder="1" applyAlignment="1">
      <alignment horizontal="center" wrapText="1"/>
    </xf>
    <xf numFmtId="0" fontId="8" fillId="0" borderId="29" xfId="0" applyFont="1" applyBorder="1" applyAlignment="1">
      <alignment horizontal="center" wrapText="1"/>
    </xf>
    <xf numFmtId="0" fontId="8" fillId="0" borderId="30" xfId="0" applyFont="1" applyBorder="1" applyAlignment="1">
      <alignment horizontal="center"/>
    </xf>
    <xf numFmtId="0" fontId="0" fillId="10" borderId="31" xfId="0" applyFill="1" applyBorder="1"/>
    <xf numFmtId="0" fontId="0" fillId="10" borderId="13" xfId="0" applyFill="1" applyBorder="1"/>
    <xf numFmtId="0" fontId="0" fillId="10" borderId="32" xfId="0" applyFill="1" applyBorder="1"/>
    <xf numFmtId="0" fontId="0" fillId="11" borderId="13" xfId="0" applyFill="1" applyBorder="1"/>
    <xf numFmtId="0" fontId="8" fillId="10" borderId="33" xfId="0" applyFont="1" applyFill="1" applyBorder="1"/>
    <xf numFmtId="0" fontId="8" fillId="10" borderId="34" xfId="0" applyFont="1" applyFill="1" applyBorder="1"/>
    <xf numFmtId="0" fontId="8" fillId="10" borderId="35" xfId="0" applyFont="1" applyFill="1" applyBorder="1"/>
    <xf numFmtId="0" fontId="8" fillId="11" borderId="34" xfId="0" applyFont="1" applyFill="1" applyBorder="1"/>
    <xf numFmtId="0" fontId="8" fillId="11" borderId="35" xfId="0" applyFont="1" applyFill="1" applyBorder="1"/>
    <xf numFmtId="0" fontId="8" fillId="11" borderId="33" xfId="0" applyFont="1" applyFill="1" applyBorder="1"/>
    <xf numFmtId="0" fontId="0" fillId="11" borderId="31" xfId="0" applyFill="1" applyBorder="1"/>
    <xf numFmtId="3" fontId="0" fillId="11" borderId="20" xfId="0" applyNumberFormat="1" applyFill="1" applyBorder="1"/>
    <xf numFmtId="3" fontId="0" fillId="11" borderId="21" xfId="0" applyNumberFormat="1" applyFill="1" applyBorder="1"/>
    <xf numFmtId="3" fontId="0" fillId="11" borderId="23" xfId="0" applyNumberFormat="1" applyFill="1" applyBorder="1"/>
    <xf numFmtId="0" fontId="0" fillId="11" borderId="32" xfId="0" applyFill="1" applyBorder="1"/>
    <xf numFmtId="3" fontId="0" fillId="11" borderId="25" xfId="0" applyNumberFormat="1" applyFill="1" applyBorder="1"/>
    <xf numFmtId="3" fontId="0" fillId="11" borderId="26" xfId="0" applyNumberFormat="1" applyFill="1" applyBorder="1"/>
    <xf numFmtId="0" fontId="8" fillId="0" borderId="38" xfId="0" applyFont="1" applyBorder="1" applyAlignment="1">
      <alignment horizontal="center"/>
    </xf>
    <xf numFmtId="0" fontId="8" fillId="0" borderId="38" xfId="0" applyFont="1" applyBorder="1" applyAlignment="1">
      <alignment horizontal="center" wrapText="1"/>
    </xf>
    <xf numFmtId="0" fontId="8" fillId="0" borderId="39" xfId="0" applyFont="1" applyBorder="1" applyAlignment="1">
      <alignment horizontal="center" wrapText="1"/>
    </xf>
    <xf numFmtId="0" fontId="8" fillId="0" borderId="40" xfId="0" applyFont="1" applyBorder="1" applyAlignment="1">
      <alignment horizontal="center"/>
    </xf>
    <xf numFmtId="0" fontId="8" fillId="3" borderId="43" xfId="0" applyFont="1" applyFill="1" applyBorder="1"/>
    <xf numFmtId="0" fontId="0" fillId="3" borderId="19" xfId="0" applyFill="1" applyBorder="1"/>
    <xf numFmtId="3" fontId="0" fillId="3" borderId="20" xfId="0" applyNumberFormat="1" applyFill="1" applyBorder="1"/>
    <xf numFmtId="0" fontId="8" fillId="3" borderId="36" xfId="0" applyFont="1" applyFill="1" applyBorder="1"/>
    <xf numFmtId="0" fontId="0" fillId="3" borderId="22" xfId="0" applyFill="1" applyBorder="1"/>
    <xf numFmtId="3" fontId="0" fillId="3" borderId="17" xfId="0" applyNumberFormat="1" applyFill="1" applyBorder="1"/>
    <xf numFmtId="0" fontId="8" fillId="3" borderId="37" xfId="0" applyFont="1" applyFill="1" applyBorder="1"/>
    <xf numFmtId="0" fontId="0" fillId="3" borderId="24" xfId="0" applyFill="1" applyBorder="1"/>
    <xf numFmtId="3" fontId="0" fillId="3" borderId="25" xfId="0" applyNumberFormat="1" applyFill="1" applyBorder="1"/>
    <xf numFmtId="0" fontId="8" fillId="12" borderId="41" xfId="0" applyFont="1" applyFill="1" applyBorder="1"/>
    <xf numFmtId="0" fontId="0" fillId="12" borderId="42" xfId="0" applyFill="1" applyBorder="1"/>
    <xf numFmtId="3" fontId="0" fillId="12" borderId="18" xfId="0" applyNumberFormat="1" applyFill="1" applyBorder="1"/>
    <xf numFmtId="0" fontId="8" fillId="12" borderId="36" xfId="0" applyFont="1" applyFill="1" applyBorder="1"/>
    <xf numFmtId="0" fontId="0" fillId="12" borderId="22" xfId="0" applyFill="1" applyBorder="1"/>
    <xf numFmtId="0" fontId="8" fillId="12" borderId="37" xfId="0" applyFont="1" applyFill="1" applyBorder="1"/>
    <xf numFmtId="0" fontId="0" fillId="12" borderId="24" xfId="0" applyFill="1" applyBorder="1"/>
    <xf numFmtId="3" fontId="0" fillId="12" borderId="25" xfId="0" applyNumberFormat="1" applyFill="1" applyBorder="1"/>
    <xf numFmtId="0" fontId="8" fillId="0" borderId="40" xfId="0" applyFont="1" applyBorder="1" applyAlignment="1">
      <alignment horizontal="center" wrapText="1"/>
    </xf>
    <xf numFmtId="0" fontId="8" fillId="7" borderId="43" xfId="0" applyFont="1" applyFill="1" applyBorder="1"/>
    <xf numFmtId="0" fontId="0" fillId="7" borderId="19" xfId="0" applyFill="1" applyBorder="1"/>
    <xf numFmtId="3" fontId="0" fillId="7" borderId="20" xfId="0" applyNumberFormat="1" applyFill="1" applyBorder="1"/>
    <xf numFmtId="0" fontId="8" fillId="7" borderId="36" xfId="0" applyFont="1" applyFill="1" applyBorder="1"/>
    <xf numFmtId="0" fontId="0" fillId="7" borderId="22" xfId="0" applyFill="1" applyBorder="1"/>
    <xf numFmtId="3" fontId="0" fillId="7" borderId="17" xfId="0" applyNumberFormat="1" applyFill="1" applyBorder="1"/>
    <xf numFmtId="0" fontId="8" fillId="7" borderId="37" xfId="0" applyFont="1" applyFill="1" applyBorder="1"/>
    <xf numFmtId="0" fontId="0" fillId="7" borderId="24" xfId="0" applyFill="1" applyBorder="1"/>
    <xf numFmtId="3" fontId="0" fillId="7" borderId="25" xfId="0" applyNumberFormat="1" applyFill="1" applyBorder="1"/>
    <xf numFmtId="0" fontId="8" fillId="13" borderId="41" xfId="0" applyFont="1" applyFill="1" applyBorder="1"/>
    <xf numFmtId="0" fontId="0" fillId="13" borderId="42" xfId="0" applyFill="1" applyBorder="1"/>
    <xf numFmtId="3" fontId="0" fillId="13" borderId="18" xfId="0" applyNumberFormat="1" applyFill="1" applyBorder="1"/>
    <xf numFmtId="0" fontId="8" fillId="13" borderId="36" xfId="0" applyFont="1" applyFill="1" applyBorder="1"/>
    <xf numFmtId="0" fontId="0" fillId="13" borderId="22" xfId="0" applyFill="1" applyBorder="1"/>
    <xf numFmtId="3" fontId="0" fillId="13" borderId="17" xfId="0" applyNumberFormat="1" applyFill="1" applyBorder="1"/>
    <xf numFmtId="0" fontId="8" fillId="13" borderId="37" xfId="0" applyFont="1" applyFill="1" applyBorder="1"/>
    <xf numFmtId="0" fontId="0" fillId="13" borderId="24" xfId="0" applyFill="1" applyBorder="1"/>
    <xf numFmtId="3" fontId="0" fillId="13" borderId="25" xfId="0" applyNumberFormat="1" applyFill="1" applyBorder="1"/>
    <xf numFmtId="0" fontId="8" fillId="0" borderId="0" xfId="0" applyFont="1" applyAlignment="1">
      <alignment horizontal="center" wrapText="1"/>
    </xf>
    <xf numFmtId="0" fontId="8" fillId="0" borderId="0" xfId="0" applyFont="1"/>
    <xf numFmtId="0" fontId="8" fillId="0" borderId="17" xfId="0" applyFont="1" applyBorder="1" applyAlignment="1">
      <alignment horizontal="center" wrapText="1"/>
    </xf>
    <xf numFmtId="0" fontId="8" fillId="0" borderId="17" xfId="0" applyFont="1" applyBorder="1"/>
    <xf numFmtId="3" fontId="0" fillId="0" borderId="17" xfId="0" applyNumberFormat="1" applyBorder="1"/>
    <xf numFmtId="0" fontId="0" fillId="0" borderId="17" xfId="0" applyBorder="1"/>
    <xf numFmtId="0" fontId="0" fillId="0" borderId="17" xfId="0" applyFill="1" applyBorder="1"/>
    <xf numFmtId="0" fontId="0" fillId="0" borderId="11" xfId="0" applyBorder="1"/>
    <xf numFmtId="0" fontId="0" fillId="0" borderId="12" xfId="0" applyBorder="1"/>
    <xf numFmtId="0" fontId="0" fillId="0" borderId="13" xfId="0" applyBorder="1"/>
    <xf numFmtId="0" fontId="6" fillId="0" borderId="0" xfId="0" applyFont="1" applyAlignment="1">
      <alignment horizontal="center"/>
    </xf>
    <xf numFmtId="0" fontId="4" fillId="2" borderId="0" xfId="0" applyFont="1" applyFill="1" applyAlignment="1">
      <alignment horizontal="center"/>
    </xf>
    <xf numFmtId="0" fontId="0" fillId="0" borderId="0" xfId="0" applyFill="1" applyBorder="1"/>
    <xf numFmtId="7" fontId="0" fillId="0" borderId="17" xfId="0" applyNumberFormat="1" applyFill="1" applyBorder="1"/>
    <xf numFmtId="7" fontId="0" fillId="0" borderId="0" xfId="0" applyNumberFormat="1"/>
    <xf numFmtId="37" fontId="35" fillId="0" borderId="17" xfId="0" applyNumberFormat="1" applyFont="1" applyFill="1" applyBorder="1"/>
    <xf numFmtId="168" fontId="35" fillId="0" borderId="17" xfId="0" applyNumberFormat="1" applyFont="1" applyFill="1" applyBorder="1"/>
    <xf numFmtId="4" fontId="0" fillId="0" borderId="17" xfId="0" applyNumberFormat="1" applyBorder="1"/>
    <xf numFmtId="0" fontId="11" fillId="0" borderId="0" xfId="258" applyAlignment="1" applyProtection="1"/>
    <xf numFmtId="0" fontId="11" fillId="9" borderId="0" xfId="258" applyFill="1" applyAlignment="1" applyProtection="1">
      <alignment horizontal="left"/>
    </xf>
    <xf numFmtId="0" fontId="31" fillId="9" borderId="0" xfId="257" applyFont="1" applyFill="1" applyAlignment="1">
      <alignment horizontal="center"/>
    </xf>
    <xf numFmtId="0" fontId="8" fillId="9" borderId="9" xfId="0" applyFont="1" applyFill="1" applyBorder="1" applyAlignment="1">
      <alignment horizontal="center"/>
    </xf>
    <xf numFmtId="165" fontId="0" fillId="7" borderId="8" xfId="0" applyNumberFormat="1" applyFill="1" applyBorder="1" applyAlignment="1">
      <alignment horizontal="right"/>
    </xf>
    <xf numFmtId="165" fontId="0" fillId="7" borderId="9" xfId="0" applyNumberFormat="1" applyFill="1" applyBorder="1" applyAlignment="1">
      <alignment horizontal="right"/>
    </xf>
    <xf numFmtId="165" fontId="0" fillId="7" borderId="10" xfId="0" applyNumberFormat="1" applyFill="1" applyBorder="1" applyAlignment="1">
      <alignment horizontal="right"/>
    </xf>
    <xf numFmtId="0" fontId="0" fillId="7" borderId="11" xfId="0" applyFill="1" applyBorder="1" applyAlignment="1">
      <alignment horizontal="right"/>
    </xf>
    <xf numFmtId="0" fontId="0" fillId="7" borderId="12" xfId="0" applyFill="1" applyBorder="1" applyAlignment="1">
      <alignment horizontal="right"/>
    </xf>
    <xf numFmtId="0" fontId="0" fillId="7" borderId="13" xfId="0" applyFill="1" applyBorder="1" applyAlignment="1">
      <alignment horizontal="right"/>
    </xf>
    <xf numFmtId="9" fontId="0" fillId="7" borderId="11" xfId="0" applyNumberFormat="1" applyFill="1" applyBorder="1" applyAlignment="1">
      <alignment horizontal="right"/>
    </xf>
    <xf numFmtId="9" fontId="0" fillId="7" borderId="12" xfId="0" applyNumberFormat="1" applyFill="1" applyBorder="1" applyAlignment="1">
      <alignment horizontal="right"/>
    </xf>
    <xf numFmtId="9" fontId="0" fillId="7" borderId="13" xfId="0" applyNumberFormat="1" applyFill="1" applyBorder="1" applyAlignment="1">
      <alignment horizontal="right"/>
    </xf>
    <xf numFmtId="165" fontId="0" fillId="7" borderId="11" xfId="0" applyNumberFormat="1" applyFill="1" applyBorder="1" applyAlignment="1">
      <alignment horizontal="right"/>
    </xf>
    <xf numFmtId="165" fontId="0" fillId="7" borderId="12" xfId="0" applyNumberFormat="1" applyFill="1" applyBorder="1" applyAlignment="1">
      <alignment horizontal="right"/>
    </xf>
    <xf numFmtId="165" fontId="0" fillId="7" borderId="13" xfId="0" applyNumberFormat="1" applyFill="1" applyBorder="1" applyAlignment="1">
      <alignment horizontal="right"/>
    </xf>
    <xf numFmtId="165" fontId="0" fillId="9" borderId="0" xfId="0" applyNumberFormat="1" applyFill="1" applyAlignment="1">
      <alignment horizontal="right"/>
    </xf>
    <xf numFmtId="165" fontId="0" fillId="9" borderId="12" xfId="0" applyNumberFormat="1" applyFill="1" applyBorder="1" applyAlignment="1">
      <alignment horizontal="right"/>
    </xf>
    <xf numFmtId="165" fontId="0" fillId="9" borderId="14" xfId="0" applyNumberFormat="1" applyFill="1" applyBorder="1" applyAlignment="1">
      <alignment horizontal="right"/>
    </xf>
    <xf numFmtId="0" fontId="8" fillId="9" borderId="0" xfId="0" applyFont="1" applyFill="1" applyBorder="1" applyAlignment="1">
      <alignment horizontal="center"/>
    </xf>
    <xf numFmtId="7" fontId="0" fillId="7" borderId="11" xfId="375" applyNumberFormat="1" applyFont="1" applyFill="1" applyBorder="1" applyAlignment="1">
      <alignment horizontal="right"/>
    </xf>
    <xf numFmtId="7" fontId="0" fillId="7" borderId="12" xfId="375" applyNumberFormat="1" applyFont="1" applyFill="1" applyBorder="1" applyAlignment="1">
      <alignment horizontal="right"/>
    </xf>
    <xf numFmtId="7" fontId="0" fillId="7" borderId="13" xfId="375" applyNumberFormat="1" applyFont="1" applyFill="1" applyBorder="1" applyAlignment="1">
      <alignment horizontal="right"/>
    </xf>
    <xf numFmtId="165" fontId="8" fillId="9" borderId="0" xfId="0" applyNumberFormat="1" applyFont="1" applyFill="1" applyAlignment="1">
      <alignment horizontal="right"/>
    </xf>
    <xf numFmtId="165" fontId="8" fillId="9" borderId="14" xfId="0" applyNumberFormat="1" applyFont="1" applyFill="1" applyBorder="1" applyAlignment="1">
      <alignment horizontal="right"/>
    </xf>
    <xf numFmtId="165" fontId="8" fillId="9" borderId="15" xfId="0" applyNumberFormat="1" applyFont="1" applyFill="1" applyBorder="1" applyAlignment="1">
      <alignment horizontal="right"/>
    </xf>
    <xf numFmtId="165" fontId="19" fillId="9" borderId="15" xfId="0" applyNumberFormat="1" applyFont="1" applyFill="1" applyBorder="1" applyAlignment="1">
      <alignment horizontal="right"/>
    </xf>
    <xf numFmtId="167" fontId="19" fillId="9" borderId="16" xfId="0" applyNumberFormat="1" applyFont="1" applyFill="1" applyBorder="1" applyAlignment="1">
      <alignment horizontal="right"/>
    </xf>
    <xf numFmtId="166" fontId="19" fillId="9" borderId="16" xfId="0" applyNumberFormat="1" applyFont="1" applyFill="1" applyBorder="1" applyAlignment="1">
      <alignment horizontal="right"/>
    </xf>
    <xf numFmtId="0" fontId="19" fillId="9" borderId="0" xfId="0" applyFont="1" applyFill="1" applyAlignment="1">
      <alignment horizontal="right"/>
    </xf>
    <xf numFmtId="0" fontId="0" fillId="0" borderId="0" xfId="0" applyAlignment="1">
      <alignment horizontal="center"/>
    </xf>
    <xf numFmtId="0" fontId="6" fillId="0" borderId="0" xfId="0" applyFont="1" applyAlignment="1">
      <alignment horizontal="center"/>
    </xf>
    <xf numFmtId="0" fontId="4" fillId="2" borderId="0" xfId="0" applyFont="1" applyFill="1" applyAlignment="1">
      <alignment horizontal="center"/>
    </xf>
    <xf numFmtId="0" fontId="6" fillId="0" borderId="0" xfId="0" applyFont="1" applyFill="1" applyAlignment="1">
      <alignment horizontal="center"/>
    </xf>
  </cellXfs>
  <cellStyles count="378">
    <cellStyle name="Currency" xfId="375" builtinId="4"/>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2" builtinId="9" hidden="1"/>
    <cellStyle name="Followed Hyperlink" xfId="283" builtinId="9" hidden="1"/>
    <cellStyle name="Followed Hyperlink" xfId="284" builtinId="9" hidden="1"/>
    <cellStyle name="Followed Hyperlink" xfId="285" builtinId="9" hidden="1"/>
    <cellStyle name="Followed Hyperlink" xfId="286" builtinId="9" hidden="1"/>
    <cellStyle name="Followed Hyperlink" xfId="287" builtinId="9" hidden="1"/>
    <cellStyle name="Followed Hyperlink" xfId="288" builtinId="9" hidden="1"/>
    <cellStyle name="Followed Hyperlink" xfId="289" builtinId="9" hidden="1"/>
    <cellStyle name="Followed Hyperlink" xfId="290" builtinId="9" hidden="1"/>
    <cellStyle name="Followed Hyperlink" xfId="291" builtinId="9" hidden="1"/>
    <cellStyle name="Followed Hyperlink" xfId="292" builtinId="9" hidden="1"/>
    <cellStyle name="Followed Hyperlink" xfId="293" builtinId="9" hidden="1"/>
    <cellStyle name="Followed Hyperlink" xfId="294" builtinId="9" hidden="1"/>
    <cellStyle name="Followed Hyperlink" xfId="295" builtinId="9" hidden="1"/>
    <cellStyle name="Followed Hyperlink" xfId="296" builtinId="9" hidden="1"/>
    <cellStyle name="Followed Hyperlink" xfId="297" builtinId="9" hidden="1"/>
    <cellStyle name="Followed Hyperlink" xfId="298" builtinId="9" hidden="1"/>
    <cellStyle name="Followed Hyperlink" xfId="299" builtinId="9" hidden="1"/>
    <cellStyle name="Followed Hyperlink" xfId="300" builtinId="9" hidden="1"/>
    <cellStyle name="Followed Hyperlink" xfId="301" builtinId="9" hidden="1"/>
    <cellStyle name="Followed Hyperlink" xfId="302" builtinId="9" hidden="1"/>
    <cellStyle name="Followed Hyperlink" xfId="303" builtinId="9" hidden="1"/>
    <cellStyle name="Followed Hyperlink" xfId="304" builtinId="9" hidden="1"/>
    <cellStyle name="Followed Hyperlink" xfId="305" builtinId="9" hidden="1"/>
    <cellStyle name="Followed Hyperlink" xfId="306" builtinId="9" hidden="1"/>
    <cellStyle name="Followed Hyperlink" xfId="307" builtinId="9" hidden="1"/>
    <cellStyle name="Followed Hyperlink" xfId="308" builtinId="9" hidden="1"/>
    <cellStyle name="Followed Hyperlink" xfId="309" builtinId="9" hidden="1"/>
    <cellStyle name="Followed Hyperlink" xfId="310" builtinId="9" hidden="1"/>
    <cellStyle name="Followed Hyperlink" xfId="311" builtinId="9" hidden="1"/>
    <cellStyle name="Followed Hyperlink" xfId="312" builtinId="9" hidden="1"/>
    <cellStyle name="Followed Hyperlink" xfId="313" builtinId="9" hidden="1"/>
    <cellStyle name="Followed Hyperlink" xfId="314" builtinId="9" hidden="1"/>
    <cellStyle name="Followed Hyperlink" xfId="315" builtinId="9" hidden="1"/>
    <cellStyle name="Followed Hyperlink" xfId="316" builtinId="9" hidden="1"/>
    <cellStyle name="Followed Hyperlink" xfId="317" builtinId="9" hidden="1"/>
    <cellStyle name="Followed Hyperlink" xfId="318" builtinId="9" hidden="1"/>
    <cellStyle name="Followed Hyperlink" xfId="319" builtinId="9" hidden="1"/>
    <cellStyle name="Followed Hyperlink" xfId="320" builtinId="9" hidden="1"/>
    <cellStyle name="Followed Hyperlink" xfId="321" builtinId="9" hidden="1"/>
    <cellStyle name="Followed Hyperlink" xfId="322" builtinId="9" hidden="1"/>
    <cellStyle name="Followed Hyperlink" xfId="323" builtinId="9" hidden="1"/>
    <cellStyle name="Followed Hyperlink" xfId="324" builtinId="9" hidden="1"/>
    <cellStyle name="Followed Hyperlink" xfId="325" builtinId="9" hidden="1"/>
    <cellStyle name="Followed Hyperlink" xfId="326" builtinId="9" hidden="1"/>
    <cellStyle name="Followed Hyperlink" xfId="327" builtinId="9" hidden="1"/>
    <cellStyle name="Followed Hyperlink" xfId="328" builtinId="9" hidden="1"/>
    <cellStyle name="Followed Hyperlink" xfId="329" builtinId="9" hidden="1"/>
    <cellStyle name="Followed Hyperlink" xfId="330" builtinId="9" hidden="1"/>
    <cellStyle name="Followed Hyperlink" xfId="331" builtinId="9" hidden="1"/>
    <cellStyle name="Followed Hyperlink" xfId="332" builtinId="9" hidden="1"/>
    <cellStyle name="Followed Hyperlink" xfId="333" builtinId="9" hidden="1"/>
    <cellStyle name="Followed Hyperlink" xfId="334" builtinId="9" hidden="1"/>
    <cellStyle name="Followed Hyperlink" xfId="335" builtinId="9" hidden="1"/>
    <cellStyle name="Followed Hyperlink" xfId="336" builtinId="9" hidden="1"/>
    <cellStyle name="Followed Hyperlink" xfId="337" builtinId="9" hidden="1"/>
    <cellStyle name="Followed Hyperlink" xfId="338" builtinId="9" hidden="1"/>
    <cellStyle name="Followed Hyperlink" xfId="339" builtinId="9" hidden="1"/>
    <cellStyle name="Followed Hyperlink" xfId="340" builtinId="9" hidden="1"/>
    <cellStyle name="Followed Hyperlink" xfId="341" builtinId="9" hidden="1"/>
    <cellStyle name="Followed Hyperlink" xfId="342" builtinId="9" hidden="1"/>
    <cellStyle name="Followed Hyperlink" xfId="343" builtinId="9" hidden="1"/>
    <cellStyle name="Followed Hyperlink" xfId="344" builtinId="9" hidden="1"/>
    <cellStyle name="Followed Hyperlink" xfId="345" builtinId="9" hidden="1"/>
    <cellStyle name="Followed Hyperlink" xfId="346" builtinId="9" hidden="1"/>
    <cellStyle name="Followed Hyperlink" xfId="347" builtinId="9" hidden="1"/>
    <cellStyle name="Followed Hyperlink" xfId="348" builtinId="9" hidden="1"/>
    <cellStyle name="Followed Hyperlink" xfId="349" builtinId="9" hidden="1"/>
    <cellStyle name="Followed Hyperlink" xfId="350" builtinId="9" hidden="1"/>
    <cellStyle name="Followed Hyperlink" xfId="351" builtinId="9" hidden="1"/>
    <cellStyle name="Followed Hyperlink" xfId="352" builtinId="9" hidden="1"/>
    <cellStyle name="Followed Hyperlink" xfId="353" builtinId="9" hidden="1"/>
    <cellStyle name="Followed Hyperlink" xfId="354" builtinId="9" hidden="1"/>
    <cellStyle name="Followed Hyperlink" xfId="355" builtinId="9" hidden="1"/>
    <cellStyle name="Followed Hyperlink" xfId="356" builtinId="9" hidden="1"/>
    <cellStyle name="Followed Hyperlink" xfId="357" builtinId="9" hidden="1"/>
    <cellStyle name="Followed Hyperlink" xfId="358" builtinId="9" hidden="1"/>
    <cellStyle name="Followed Hyperlink" xfId="359" builtinId="9" hidden="1"/>
    <cellStyle name="Followed Hyperlink" xfId="360" builtinId="9" hidden="1"/>
    <cellStyle name="Followed Hyperlink" xfId="361" builtinId="9" hidden="1"/>
    <cellStyle name="Followed Hyperlink" xfId="362" builtinId="9" hidden="1"/>
    <cellStyle name="Followed Hyperlink" xfId="363" builtinId="9" hidden="1"/>
    <cellStyle name="Followed Hyperlink" xfId="364" builtinId="9" hidden="1"/>
    <cellStyle name="Followed Hyperlink" xfId="365" builtinId="9" hidden="1"/>
    <cellStyle name="Followed Hyperlink" xfId="366" builtinId="9" hidden="1"/>
    <cellStyle name="Followed Hyperlink" xfId="367" builtinId="9" hidden="1"/>
    <cellStyle name="Followed Hyperlink" xfId="368" builtinId="9" hidden="1"/>
    <cellStyle name="Followed Hyperlink" xfId="369" builtinId="9" hidden="1"/>
    <cellStyle name="Followed Hyperlink" xfId="370" builtinId="9" hidden="1"/>
    <cellStyle name="Followed Hyperlink" xfId="371" builtinId="9" hidden="1"/>
    <cellStyle name="Followed Hyperlink" xfId="372" builtinId="9" hidden="1"/>
    <cellStyle name="Followed Hyperlink" xfId="373" builtinId="9" hidden="1"/>
    <cellStyle name="Followed Hyperlink" xfId="376" builtinId="9" hidden="1"/>
    <cellStyle name="Followed Hyperlink" xfId="377"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8" builtinId="8"/>
    <cellStyle name="Normal" xfId="0" builtinId="0"/>
    <cellStyle name="Normal 2" xfId="257"/>
    <cellStyle name="Normal 3" xfId="374"/>
  </cellStyles>
  <dxfs count="0"/>
  <tableStyles count="0" defaultTableStyle="TableStyleMedium9" defaultPivotStyle="PivotStyleMedium4"/>
  <colors>
    <mruColors>
      <color rgb="FFFFFFCC"/>
      <color rgb="FF0000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image" Target="../media/image4.gif"/><Relationship Id="rId3" Type="http://schemas.openxmlformats.org/officeDocument/2006/relationships/hyperlink" Target="http://www.econw.com/" TargetMode="External"/><Relationship Id="rId7" Type="http://schemas.openxmlformats.org/officeDocument/2006/relationships/hyperlink" Target="http://www.jfaucett.com" TargetMode="External"/><Relationship Id="rId2" Type="http://schemas.openxmlformats.org/officeDocument/2006/relationships/hyperlink" Target="http://ops.fhwa.dot.gov" TargetMode="External"/><Relationship Id="rId1" Type="http://schemas.openxmlformats.org/officeDocument/2006/relationships/image" Target="../media/image1.png"/><Relationship Id="rId6" Type="http://schemas.openxmlformats.org/officeDocument/2006/relationships/image" Target="../media/image3.jpg"/><Relationship Id="rId5" Type="http://schemas.openxmlformats.org/officeDocument/2006/relationships/hyperlink" Target="http://www.fhwa.dot.gov" TargetMode="External"/><Relationship Id="rId4" Type="http://schemas.openxmlformats.org/officeDocument/2006/relationships/image" Target="../media/image2.gif"/><Relationship Id="rId9" Type="http://schemas.openxmlformats.org/officeDocument/2006/relationships/hyperlink" Target="#Instructions!A1"/></Relationships>
</file>

<file path=xl/drawings/_rels/drawing2.xml.rels><?xml version="1.0" encoding="UTF-8" standalone="yes"?>
<Relationships xmlns="http://schemas.openxmlformats.org/package/2006/relationships"><Relationship Id="rId3" Type="http://schemas.openxmlformats.org/officeDocument/2006/relationships/hyperlink" Target="http://www.fhwa.dot.gov" TargetMode="External"/><Relationship Id="rId2" Type="http://schemas.openxmlformats.org/officeDocument/2006/relationships/hyperlink" Target="http://ops.fhwa.dot.gov" TargetMode="External"/><Relationship Id="rId1" Type="http://schemas.openxmlformats.org/officeDocument/2006/relationships/hyperlink" Target="#Home!A1"/><Relationship Id="rId5" Type="http://schemas.openxmlformats.org/officeDocument/2006/relationships/hyperlink" Target="#TOM!A1"/><Relationship Id="rId4" Type="http://schemas.openxmlformats.org/officeDocument/2006/relationships/image" Target="../media/image3.jpg"/></Relationships>
</file>

<file path=xl/drawings/_rels/drawing3.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hyperlink" Target="http://www.fhwa.dot.gov" TargetMode="External"/><Relationship Id="rId1" Type="http://schemas.openxmlformats.org/officeDocument/2006/relationships/hyperlink" Target="http://ops.fhwa.dot.gov" TargetMode="External"/><Relationship Id="rId5" Type="http://schemas.openxmlformats.org/officeDocument/2006/relationships/hyperlink" Target="#BCA!A1"/><Relationship Id="rId4" Type="http://schemas.openxmlformats.org/officeDocument/2006/relationships/hyperlink" Target="#Instructions!A1"/></Relationships>
</file>

<file path=xl/drawings/_rels/drawing4.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hyperlink" Target="http://www.fhwa.dot.gov" TargetMode="External"/><Relationship Id="rId1" Type="http://schemas.openxmlformats.org/officeDocument/2006/relationships/hyperlink" Target="http://ops.fhwa.dot.gov" TargetMode="External"/><Relationship Id="rId4" Type="http://schemas.openxmlformats.org/officeDocument/2006/relationships/hyperlink" Target="#TOM!A1"/></Relationships>
</file>

<file path=xl/drawings/drawing1.xml><?xml version="1.0" encoding="utf-8"?>
<xdr:wsDr xmlns:xdr="http://schemas.openxmlformats.org/drawingml/2006/spreadsheetDrawing" xmlns:a="http://schemas.openxmlformats.org/drawingml/2006/main">
  <xdr:twoCellAnchor editAs="oneCell">
    <xdr:from>
      <xdr:col>13</xdr:col>
      <xdr:colOff>28575</xdr:colOff>
      <xdr:row>14</xdr:row>
      <xdr:rowOff>47625</xdr:rowOff>
    </xdr:from>
    <xdr:to>
      <xdr:col>13</xdr:col>
      <xdr:colOff>28575</xdr:colOff>
      <xdr:row>15</xdr:row>
      <xdr:rowOff>142110</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28900" y="3133725"/>
          <a:ext cx="0" cy="333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7328</xdr:colOff>
      <xdr:row>5</xdr:row>
      <xdr:rowOff>152400</xdr:rowOff>
    </xdr:from>
    <xdr:to>
      <xdr:col>38</xdr:col>
      <xdr:colOff>0</xdr:colOff>
      <xdr:row>8</xdr:row>
      <xdr:rowOff>28575</xdr:rowOff>
    </xdr:to>
    <xdr:sp macro="" textlink="">
      <xdr:nvSpPr>
        <xdr:cNvPr id="3" name="TextBox 2">
          <a:hlinkClick xmlns:r="http://schemas.openxmlformats.org/officeDocument/2006/relationships" r:id="rId2"/>
        </xdr:cNvPr>
        <xdr:cNvSpPr txBox="1"/>
      </xdr:nvSpPr>
      <xdr:spPr>
        <a:xfrm>
          <a:off x="7328" y="1104900"/>
          <a:ext cx="7510095" cy="447675"/>
        </a:xfrm>
        <a:prstGeom prst="rect">
          <a:avLst/>
        </a:prstGeom>
        <a:gradFill>
          <a:gsLst>
            <a:gs pos="0">
              <a:srgbClr val="FF5050">
                <a:lumMod val="79000"/>
                <a:lumOff val="21000"/>
              </a:srgbClr>
            </a:gs>
            <a:gs pos="77000">
              <a:srgbClr val="990033">
                <a:lumMod val="84000"/>
              </a:srgbClr>
            </a:gs>
          </a:gsLst>
          <a:lin ang="5400000" scaled="0"/>
        </a:gra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3200">
              <a:ln w="3175">
                <a:solidFill>
                  <a:sysClr val="windowText" lastClr="000000"/>
                </a:solidFill>
              </a:ln>
              <a:solidFill>
                <a:schemeClr val="bg1"/>
              </a:solidFill>
              <a:latin typeface="Aharoni" pitchFamily="2" charset="-79"/>
              <a:cs typeface="Aharoni" pitchFamily="2" charset="-79"/>
            </a:rPr>
            <a:t> </a:t>
          </a:r>
          <a:r>
            <a:rPr lang="en-US" sz="3200">
              <a:ln w="3175">
                <a:solidFill>
                  <a:sysClr val="windowText" lastClr="000000"/>
                </a:solidFill>
              </a:ln>
              <a:solidFill>
                <a:schemeClr val="bg1"/>
              </a:solidFill>
              <a:latin typeface="Copperplate Gothic Bold" pitchFamily="34" charset="0"/>
              <a:cs typeface="Aharoni" pitchFamily="2" charset="-79"/>
            </a:rPr>
            <a:t>OFFICE OF OPERATIONS</a:t>
          </a:r>
        </a:p>
      </xdr:txBody>
    </xdr:sp>
    <xdr:clientData/>
  </xdr:twoCellAnchor>
  <xdr:twoCellAnchor editAs="oneCell">
    <xdr:from>
      <xdr:col>22</xdr:col>
      <xdr:colOff>108815</xdr:colOff>
      <xdr:row>32</xdr:row>
      <xdr:rowOff>104775</xdr:rowOff>
    </xdr:from>
    <xdr:to>
      <xdr:col>37</xdr:col>
      <xdr:colOff>0</xdr:colOff>
      <xdr:row>35</xdr:row>
      <xdr:rowOff>0</xdr:rowOff>
    </xdr:to>
    <xdr:pic>
      <xdr:nvPicPr>
        <xdr:cNvPr id="4" name="Picture 3">
          <a:hlinkClick xmlns:r="http://schemas.openxmlformats.org/officeDocument/2006/relationships" r:id="rId3"/>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461007" y="12128256"/>
          <a:ext cx="2858589" cy="466725"/>
        </a:xfrm>
        <a:prstGeom prst="rect">
          <a:avLst/>
        </a:prstGeom>
        <a:ln>
          <a:solidFill>
            <a:sysClr val="windowText" lastClr="000000"/>
          </a:solidFill>
        </a:ln>
      </xdr:spPr>
    </xdr:pic>
    <xdr:clientData/>
  </xdr:twoCellAnchor>
  <xdr:twoCellAnchor editAs="oneCell">
    <xdr:from>
      <xdr:col>0</xdr:col>
      <xdr:colOff>0</xdr:colOff>
      <xdr:row>0</xdr:row>
      <xdr:rowOff>1</xdr:rowOff>
    </xdr:from>
    <xdr:to>
      <xdr:col>38</xdr:col>
      <xdr:colOff>0</xdr:colOff>
      <xdr:row>5</xdr:row>
      <xdr:rowOff>82827</xdr:rowOff>
    </xdr:to>
    <xdr:pic>
      <xdr:nvPicPr>
        <xdr:cNvPr id="5" name="Picture 4">
          <a:hlinkClick xmlns:r="http://schemas.openxmlformats.org/officeDocument/2006/relationships" r:id="rId5"/>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0" y="1"/>
          <a:ext cx="7600950" cy="1035326"/>
        </a:xfrm>
        <a:prstGeom prst="rect">
          <a:avLst/>
        </a:prstGeom>
      </xdr:spPr>
    </xdr:pic>
    <xdr:clientData/>
  </xdr:twoCellAnchor>
  <xdr:twoCellAnchor editAs="oneCell">
    <xdr:from>
      <xdr:col>1</xdr:col>
      <xdr:colOff>9525</xdr:colOff>
      <xdr:row>32</xdr:row>
      <xdr:rowOff>110104</xdr:rowOff>
    </xdr:from>
    <xdr:to>
      <xdr:col>14</xdr:col>
      <xdr:colOff>114300</xdr:colOff>
      <xdr:row>35</xdr:row>
      <xdr:rowOff>0</xdr:rowOff>
    </xdr:to>
    <xdr:pic>
      <xdr:nvPicPr>
        <xdr:cNvPr id="7" name="Picture 6">
          <a:hlinkClick xmlns:r="http://schemas.openxmlformats.org/officeDocument/2006/relationships" r:id="rId7"/>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207352" y="12133585"/>
          <a:ext cx="2676525" cy="461396"/>
        </a:xfrm>
        <a:prstGeom prst="rect">
          <a:avLst/>
        </a:prstGeom>
        <a:ln>
          <a:solidFill>
            <a:sysClr val="windowText" lastClr="000000"/>
          </a:solidFill>
        </a:ln>
      </xdr:spPr>
    </xdr:pic>
    <xdr:clientData/>
  </xdr:twoCellAnchor>
  <xdr:twoCellAnchor>
    <xdr:from>
      <xdr:col>36</xdr:col>
      <xdr:colOff>70961</xdr:colOff>
      <xdr:row>9</xdr:row>
      <xdr:rowOff>140494</xdr:rowOff>
    </xdr:from>
    <xdr:to>
      <xdr:col>38</xdr:col>
      <xdr:colOff>0</xdr:colOff>
      <xdr:row>10</xdr:row>
      <xdr:rowOff>325464</xdr:rowOff>
    </xdr:to>
    <xdr:sp macro="" textlink="">
      <xdr:nvSpPr>
        <xdr:cNvPr id="8" name="TextBox 7"/>
        <xdr:cNvSpPr txBox="1">
          <a:spLocks noChangeAspect="1"/>
        </xdr:cNvSpPr>
      </xdr:nvSpPr>
      <xdr:spPr>
        <a:xfrm>
          <a:off x="7192730" y="1854994"/>
          <a:ext cx="324693" cy="375470"/>
        </a:xfrm>
        <a:prstGeom prst="rect">
          <a:avLst/>
        </a:prstGeom>
        <a:gradFill flip="none" rotWithShape="1">
          <a:gsLst>
            <a:gs pos="65000">
              <a:srgbClr val="FFFFCC"/>
            </a:gs>
            <a:gs pos="66000">
              <a:srgbClr val="000066"/>
            </a:gs>
          </a:gsLst>
          <a:path path="circle">
            <a:fillToRect t="100000" r="100000"/>
          </a:path>
          <a:tileRect l="-100000" b="-100000"/>
        </a:gra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2401</xdr:colOff>
      <xdr:row>9</xdr:row>
      <xdr:rowOff>133357</xdr:rowOff>
    </xdr:from>
    <xdr:to>
      <xdr:col>1</xdr:col>
      <xdr:colOff>139561</xdr:colOff>
      <xdr:row>10</xdr:row>
      <xdr:rowOff>340529</xdr:rowOff>
    </xdr:to>
    <xdr:sp macro="" textlink="">
      <xdr:nvSpPr>
        <xdr:cNvPr id="9" name="TextBox 8"/>
        <xdr:cNvSpPr txBox="1">
          <a:spLocks noChangeAspect="1"/>
        </xdr:cNvSpPr>
      </xdr:nvSpPr>
      <xdr:spPr>
        <a:xfrm>
          <a:off x="2401" y="1847857"/>
          <a:ext cx="337185" cy="397672"/>
        </a:xfrm>
        <a:prstGeom prst="rect">
          <a:avLst/>
        </a:prstGeom>
        <a:gradFill flip="none" rotWithShape="1">
          <a:gsLst>
            <a:gs pos="65000">
              <a:srgbClr val="FFFFCC">
                <a:alpha val="0"/>
              </a:srgbClr>
            </a:gs>
            <a:gs pos="66000">
              <a:srgbClr val="000066"/>
            </a:gs>
          </a:gsLst>
          <a:path path="circle">
            <a:fillToRect l="100000" t="100000"/>
          </a:path>
          <a:tileRect r="-100000" b="-100000"/>
        </a:gra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31</xdr:col>
      <xdr:colOff>115637</xdr:colOff>
      <xdr:row>29</xdr:row>
      <xdr:rowOff>35679</xdr:rowOff>
    </xdr:from>
    <xdr:to>
      <xdr:col>34</xdr:col>
      <xdr:colOff>6977</xdr:colOff>
      <xdr:row>31</xdr:row>
      <xdr:rowOff>35679</xdr:rowOff>
    </xdr:to>
    <xdr:sp macro="" textlink="">
      <xdr:nvSpPr>
        <xdr:cNvPr id="10" name="Left Arrow 9">
          <a:hlinkClick xmlns:r="http://schemas.openxmlformats.org/officeDocument/2006/relationships" r:id="rId9"/>
        </xdr:cNvPr>
        <xdr:cNvSpPr/>
      </xdr:nvSpPr>
      <xdr:spPr>
        <a:xfrm flipH="1">
          <a:off x="6277898" y="5924614"/>
          <a:ext cx="487688" cy="381000"/>
        </a:xfrm>
        <a:prstGeom prst="leftArrow">
          <a:avLst/>
        </a:prstGeom>
        <a:gradFill flip="none" rotWithShape="1">
          <a:gsLst>
            <a:gs pos="1000">
              <a:srgbClr val="FF5050"/>
            </a:gs>
            <a:gs pos="86000">
              <a:srgbClr val="990033">
                <a:lumMod val="50000"/>
              </a:srgbClr>
            </a:gs>
          </a:gsLst>
          <a:lin ang="0" scaled="1"/>
          <a:tileRect/>
        </a:gra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154147</xdr:colOff>
      <xdr:row>47</xdr:row>
      <xdr:rowOff>122177</xdr:rowOff>
    </xdr:from>
    <xdr:to>
      <xdr:col>4</xdr:col>
      <xdr:colOff>38705</xdr:colOff>
      <xdr:row>49</xdr:row>
      <xdr:rowOff>105325</xdr:rowOff>
    </xdr:to>
    <xdr:sp macro="" textlink="">
      <xdr:nvSpPr>
        <xdr:cNvPr id="4" name="Left Arrow 3">
          <a:hlinkClick xmlns:r="http://schemas.openxmlformats.org/officeDocument/2006/relationships" r:id="rId1"/>
        </xdr:cNvPr>
        <xdr:cNvSpPr>
          <a:spLocks noChangeAspect="1"/>
        </xdr:cNvSpPr>
      </xdr:nvSpPr>
      <xdr:spPr>
        <a:xfrm>
          <a:off x="5869147" y="8832625"/>
          <a:ext cx="475765" cy="377286"/>
        </a:xfrm>
        <a:prstGeom prst="leftArrow">
          <a:avLst/>
        </a:prstGeom>
        <a:gradFill flip="none" rotWithShape="1">
          <a:gsLst>
            <a:gs pos="1000">
              <a:srgbClr val="FF5050">
                <a:lumMod val="100000"/>
              </a:srgbClr>
            </a:gs>
            <a:gs pos="86000">
              <a:srgbClr val="990033">
                <a:lumMod val="50000"/>
              </a:srgbClr>
            </a:gs>
          </a:gsLst>
          <a:lin ang="0" scaled="1"/>
          <a:tileRect/>
        </a:gra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0</xdr:colOff>
      <xdr:row>5</xdr:row>
      <xdr:rowOff>152400</xdr:rowOff>
    </xdr:from>
    <xdr:to>
      <xdr:col>38</xdr:col>
      <xdr:colOff>0</xdr:colOff>
      <xdr:row>8</xdr:row>
      <xdr:rowOff>28575</xdr:rowOff>
    </xdr:to>
    <xdr:sp macro="" textlink="">
      <xdr:nvSpPr>
        <xdr:cNvPr id="5" name="TextBox 4">
          <a:hlinkClick xmlns:r="http://schemas.openxmlformats.org/officeDocument/2006/relationships" r:id="rId2"/>
        </xdr:cNvPr>
        <xdr:cNvSpPr txBox="1"/>
      </xdr:nvSpPr>
      <xdr:spPr>
        <a:xfrm>
          <a:off x="0" y="1104900"/>
          <a:ext cx="7600950" cy="447675"/>
        </a:xfrm>
        <a:prstGeom prst="rect">
          <a:avLst/>
        </a:prstGeom>
        <a:gradFill>
          <a:gsLst>
            <a:gs pos="0">
              <a:srgbClr val="FF5050">
                <a:lumMod val="79000"/>
                <a:lumOff val="21000"/>
              </a:srgbClr>
            </a:gs>
            <a:gs pos="77000">
              <a:srgbClr val="990033">
                <a:lumMod val="84000"/>
              </a:srgbClr>
            </a:gs>
          </a:gsLst>
          <a:lin ang="5400000" scaled="0"/>
        </a:gra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3200">
              <a:ln w="3175">
                <a:solidFill>
                  <a:sysClr val="windowText" lastClr="000000"/>
                </a:solidFill>
              </a:ln>
              <a:solidFill>
                <a:schemeClr val="bg1"/>
              </a:solidFill>
              <a:latin typeface="Aharoni" pitchFamily="2" charset="-79"/>
              <a:cs typeface="Aharoni" pitchFamily="2" charset="-79"/>
            </a:rPr>
            <a:t> </a:t>
          </a:r>
          <a:r>
            <a:rPr lang="en-US" sz="3200">
              <a:ln w="3175">
                <a:solidFill>
                  <a:sysClr val="windowText" lastClr="000000"/>
                </a:solidFill>
              </a:ln>
              <a:solidFill>
                <a:schemeClr val="bg1"/>
              </a:solidFill>
              <a:latin typeface="Copperplate Gothic Bold" pitchFamily="34" charset="0"/>
              <a:cs typeface="Aharoni" pitchFamily="2" charset="-79"/>
            </a:rPr>
            <a:t>OFFICE OF OPERATIONS</a:t>
          </a:r>
        </a:p>
      </xdr:txBody>
    </xdr:sp>
    <xdr:clientData/>
  </xdr:twoCellAnchor>
  <xdr:twoCellAnchor editAs="oneCell">
    <xdr:from>
      <xdr:col>0</xdr:col>
      <xdr:colOff>0</xdr:colOff>
      <xdr:row>0</xdr:row>
      <xdr:rowOff>1</xdr:rowOff>
    </xdr:from>
    <xdr:to>
      <xdr:col>38</xdr:col>
      <xdr:colOff>0</xdr:colOff>
      <xdr:row>5</xdr:row>
      <xdr:rowOff>82827</xdr:rowOff>
    </xdr:to>
    <xdr:pic>
      <xdr:nvPicPr>
        <xdr:cNvPr id="6" name="Picture 5">
          <a:hlinkClick xmlns:r="http://schemas.openxmlformats.org/officeDocument/2006/relationships" r:id="rId3"/>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0" y="1"/>
          <a:ext cx="7600950" cy="1035326"/>
        </a:xfrm>
        <a:prstGeom prst="rect">
          <a:avLst/>
        </a:prstGeom>
      </xdr:spPr>
    </xdr:pic>
    <xdr:clientData/>
  </xdr:twoCellAnchor>
  <xdr:twoCellAnchor>
    <xdr:from>
      <xdr:col>34</xdr:col>
      <xdr:colOff>2197</xdr:colOff>
      <xdr:row>47</xdr:row>
      <xdr:rowOff>123825</xdr:rowOff>
    </xdr:from>
    <xdr:to>
      <xdr:col>36</xdr:col>
      <xdr:colOff>87637</xdr:colOff>
      <xdr:row>49</xdr:row>
      <xdr:rowOff>104775</xdr:rowOff>
    </xdr:to>
    <xdr:sp macro="" textlink="">
      <xdr:nvSpPr>
        <xdr:cNvPr id="7" name="Left Arrow 6">
          <a:hlinkClick xmlns:r="http://schemas.openxmlformats.org/officeDocument/2006/relationships" r:id="rId5"/>
        </xdr:cNvPr>
        <xdr:cNvSpPr/>
      </xdr:nvSpPr>
      <xdr:spPr>
        <a:xfrm flipH="1">
          <a:off x="6728312" y="8659690"/>
          <a:ext cx="481094" cy="376604"/>
        </a:xfrm>
        <a:prstGeom prst="leftArrow">
          <a:avLst/>
        </a:prstGeom>
        <a:gradFill flip="none" rotWithShape="1">
          <a:gsLst>
            <a:gs pos="1000">
              <a:srgbClr val="FF5050"/>
            </a:gs>
            <a:gs pos="86000">
              <a:srgbClr val="990033">
                <a:lumMod val="50000"/>
              </a:srgbClr>
            </a:gs>
          </a:gsLst>
          <a:lin ang="0" scaled="1"/>
          <a:tileRect/>
        </a:gra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165100</xdr:colOff>
          <xdr:row>19</xdr:row>
          <xdr:rowOff>69850</xdr:rowOff>
        </xdr:from>
        <xdr:to>
          <xdr:col>13</xdr:col>
          <xdr:colOff>203200</xdr:colOff>
          <xdr:row>23</xdr:row>
          <xdr:rowOff>88900</xdr:rowOff>
        </xdr:to>
        <xdr:sp macro="" textlink="">
          <xdr:nvSpPr>
            <xdr:cNvPr id="11265" name="Button 1" hidden="1">
              <a:extLst>
                <a:ext uri="{63B3BB69-23CF-44E3-9099-C40C66FF867C}">
                  <a14:compatExt spid="_x0000_s11265"/>
                </a:ext>
              </a:extLst>
            </xdr:cNvPr>
            <xdr:cNvSpPr/>
          </xdr:nvSpPr>
          <xdr:spPr>
            <a:xfrm>
              <a:off x="0" y="0"/>
              <a:ext cx="0" cy="0"/>
            </a:xfrm>
            <a:prstGeom prst="rect">
              <a:avLst/>
            </a:prstGeom>
          </xdr:spPr>
          <xdr:txBody>
            <a:bodyPr vertOverflow="clip" wrap="square" lIns="100584" tIns="68580" rIns="100584" bIns="68580" anchor="ctr" upright="1"/>
            <a:lstStyle/>
            <a:p>
              <a:pPr algn="ctr" rtl="0">
                <a:defRPr sz="1000"/>
              </a:pPr>
              <a:r>
                <a:rPr lang="en-US" sz="2800" b="0" i="0" u="none" strike="noStrike" baseline="0">
                  <a:solidFill>
                    <a:srgbClr val="000000"/>
                  </a:solidFill>
                  <a:latin typeface="Copperplate Gothic Bold"/>
                </a:rPr>
                <a:t>Go!</a:t>
              </a:r>
            </a:p>
          </xdr:txBody>
        </xdr:sp>
        <xdr:clientData fPrintsWithSheet="0"/>
      </xdr:twoCellAnchor>
    </mc:Choice>
    <mc:Fallback/>
  </mc:AlternateContent>
  <xdr:twoCellAnchor>
    <xdr:from>
      <xdr:col>0</xdr:col>
      <xdr:colOff>0</xdr:colOff>
      <xdr:row>5</xdr:row>
      <xdr:rowOff>152400</xdr:rowOff>
    </xdr:from>
    <xdr:to>
      <xdr:col>38</xdr:col>
      <xdr:colOff>0</xdr:colOff>
      <xdr:row>8</xdr:row>
      <xdr:rowOff>28575</xdr:rowOff>
    </xdr:to>
    <xdr:sp macro="" textlink="">
      <xdr:nvSpPr>
        <xdr:cNvPr id="7" name="TextBox 6">
          <a:hlinkClick xmlns:r="http://schemas.openxmlformats.org/officeDocument/2006/relationships" r:id="rId1"/>
        </xdr:cNvPr>
        <xdr:cNvSpPr txBox="1"/>
      </xdr:nvSpPr>
      <xdr:spPr>
        <a:xfrm>
          <a:off x="0" y="1104900"/>
          <a:ext cx="7600950" cy="447675"/>
        </a:xfrm>
        <a:prstGeom prst="rect">
          <a:avLst/>
        </a:prstGeom>
        <a:gradFill>
          <a:gsLst>
            <a:gs pos="0">
              <a:srgbClr val="FF5050">
                <a:lumMod val="79000"/>
                <a:lumOff val="21000"/>
              </a:srgbClr>
            </a:gs>
            <a:gs pos="77000">
              <a:srgbClr val="990033">
                <a:lumMod val="84000"/>
              </a:srgbClr>
            </a:gs>
          </a:gsLst>
          <a:lin ang="5400000" scaled="0"/>
        </a:gra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3200">
              <a:ln w="3175">
                <a:solidFill>
                  <a:sysClr val="windowText" lastClr="000000"/>
                </a:solidFill>
              </a:ln>
              <a:solidFill>
                <a:schemeClr val="bg1"/>
              </a:solidFill>
              <a:latin typeface="Aharoni" pitchFamily="2" charset="-79"/>
              <a:cs typeface="Aharoni" pitchFamily="2" charset="-79"/>
            </a:rPr>
            <a:t> </a:t>
          </a:r>
          <a:r>
            <a:rPr lang="en-US" sz="3200">
              <a:ln w="3175">
                <a:solidFill>
                  <a:sysClr val="windowText" lastClr="000000"/>
                </a:solidFill>
              </a:ln>
              <a:solidFill>
                <a:schemeClr val="bg1"/>
              </a:solidFill>
              <a:latin typeface="Copperplate Gothic Bold" pitchFamily="34" charset="0"/>
              <a:cs typeface="Aharoni" pitchFamily="2" charset="-79"/>
            </a:rPr>
            <a:t>OFFICE OF OPERATIONS</a:t>
          </a:r>
        </a:p>
      </xdr:txBody>
    </xdr:sp>
    <xdr:clientData/>
  </xdr:twoCellAnchor>
  <xdr:twoCellAnchor editAs="oneCell">
    <xdr:from>
      <xdr:col>0</xdr:col>
      <xdr:colOff>0</xdr:colOff>
      <xdr:row>0</xdr:row>
      <xdr:rowOff>1</xdr:rowOff>
    </xdr:from>
    <xdr:to>
      <xdr:col>38</xdr:col>
      <xdr:colOff>0</xdr:colOff>
      <xdr:row>5</xdr:row>
      <xdr:rowOff>82827</xdr:rowOff>
    </xdr:to>
    <xdr:pic>
      <xdr:nvPicPr>
        <xdr:cNvPr id="8" name="Picture 7">
          <a:hlinkClick xmlns:r="http://schemas.openxmlformats.org/officeDocument/2006/relationships" r:id="rId2"/>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1"/>
          <a:ext cx="7600950" cy="1035326"/>
        </a:xfrm>
        <a:prstGeom prst="rect">
          <a:avLst/>
        </a:prstGeom>
      </xdr:spPr>
    </xdr:pic>
    <xdr:clientData/>
  </xdr:twoCellAnchor>
  <xdr:twoCellAnchor>
    <xdr:from>
      <xdr:col>1</xdr:col>
      <xdr:colOff>154147</xdr:colOff>
      <xdr:row>27</xdr:row>
      <xdr:rowOff>122177</xdr:rowOff>
    </xdr:from>
    <xdr:to>
      <xdr:col>4</xdr:col>
      <xdr:colOff>38705</xdr:colOff>
      <xdr:row>29</xdr:row>
      <xdr:rowOff>105325</xdr:rowOff>
    </xdr:to>
    <xdr:sp macro="" textlink="">
      <xdr:nvSpPr>
        <xdr:cNvPr id="9" name="Left Arrow 8">
          <a:hlinkClick xmlns:r="http://schemas.openxmlformats.org/officeDocument/2006/relationships" r:id="rId4"/>
        </xdr:cNvPr>
        <xdr:cNvSpPr>
          <a:spLocks noChangeAspect="1"/>
        </xdr:cNvSpPr>
      </xdr:nvSpPr>
      <xdr:spPr>
        <a:xfrm>
          <a:off x="354172" y="9532877"/>
          <a:ext cx="484633" cy="383198"/>
        </a:xfrm>
        <a:prstGeom prst="leftArrow">
          <a:avLst/>
        </a:prstGeom>
        <a:gradFill flip="none" rotWithShape="1">
          <a:gsLst>
            <a:gs pos="1000">
              <a:srgbClr val="FF5050">
                <a:lumMod val="100000"/>
              </a:srgbClr>
            </a:gs>
            <a:gs pos="86000">
              <a:srgbClr val="990033">
                <a:lumMod val="50000"/>
              </a:srgbClr>
            </a:gs>
          </a:gsLst>
          <a:lin ang="0" scaled="1"/>
          <a:tileRect/>
        </a:gra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34</xdr:col>
      <xdr:colOff>2197</xdr:colOff>
      <xdr:row>27</xdr:row>
      <xdr:rowOff>123825</xdr:rowOff>
    </xdr:from>
    <xdr:to>
      <xdr:col>36</xdr:col>
      <xdr:colOff>87637</xdr:colOff>
      <xdr:row>29</xdr:row>
      <xdr:rowOff>104775</xdr:rowOff>
    </xdr:to>
    <xdr:sp macro="" textlink="">
      <xdr:nvSpPr>
        <xdr:cNvPr id="10" name="Left Arrow 9">
          <a:hlinkClick xmlns:r="http://schemas.openxmlformats.org/officeDocument/2006/relationships" r:id="rId5"/>
        </xdr:cNvPr>
        <xdr:cNvSpPr/>
      </xdr:nvSpPr>
      <xdr:spPr>
        <a:xfrm flipH="1">
          <a:off x="6803047" y="9534525"/>
          <a:ext cx="485490" cy="381000"/>
        </a:xfrm>
        <a:prstGeom prst="leftArrow">
          <a:avLst/>
        </a:prstGeom>
        <a:gradFill flip="none" rotWithShape="1">
          <a:gsLst>
            <a:gs pos="1000">
              <a:srgbClr val="FF5050"/>
            </a:gs>
            <a:gs pos="86000">
              <a:srgbClr val="990033">
                <a:lumMod val="50000"/>
              </a:srgbClr>
            </a:gs>
          </a:gsLst>
          <a:lin ang="0" scaled="1"/>
          <a:tileRect/>
        </a:gra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mc:AlternateContent xmlns:mc="http://schemas.openxmlformats.org/markup-compatibility/2006">
    <mc:Choice xmlns:a14="http://schemas.microsoft.com/office/drawing/2010/main" Requires="a14">
      <xdr:twoCellAnchor>
        <xdr:from>
          <xdr:col>27</xdr:col>
          <xdr:colOff>76200</xdr:colOff>
          <xdr:row>20</xdr:row>
          <xdr:rowOff>76200</xdr:rowOff>
        </xdr:from>
        <xdr:to>
          <xdr:col>35</xdr:col>
          <xdr:colOff>107950</xdr:colOff>
          <xdr:row>23</xdr:row>
          <xdr:rowOff>0</xdr:rowOff>
        </xdr:to>
        <xdr:sp macro="" textlink="">
          <xdr:nvSpPr>
            <xdr:cNvPr id="11266" name="Button 2" hidden="1">
              <a:extLst>
                <a:ext uri="{63B3BB69-23CF-44E3-9099-C40C66FF867C}">
                  <a14:compatExt spid="_x0000_s11266"/>
                </a:ext>
              </a:extLst>
            </xdr:cNvPr>
            <xdr:cNvSpPr/>
          </xdr:nvSpPr>
          <xdr:spPr>
            <a:xfrm>
              <a:off x="0" y="0"/>
              <a:ext cx="0" cy="0"/>
            </a:xfrm>
            <a:prstGeom prst="rect">
              <a:avLst/>
            </a:prstGeom>
          </xdr:spPr>
          <xdr:txBody>
            <a:bodyPr vertOverflow="clip" wrap="square" lIns="54864" tIns="32004" rIns="54864" bIns="32004" anchor="ctr" upright="1"/>
            <a:lstStyle/>
            <a:p>
              <a:pPr algn="ctr" rtl="0">
                <a:defRPr sz="1000"/>
              </a:pPr>
              <a:r>
                <a:rPr lang="en-US" sz="1200" b="0" i="0" u="none" strike="noStrike" baseline="0">
                  <a:solidFill>
                    <a:srgbClr val="000000"/>
                  </a:solidFill>
                  <a:latin typeface="Copperplate Gothic Bold"/>
                </a:rPr>
                <a:t>Apply Default Parameters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0</xdr:colOff>
      <xdr:row>5</xdr:row>
      <xdr:rowOff>152400</xdr:rowOff>
    </xdr:from>
    <xdr:to>
      <xdr:col>38</xdr:col>
      <xdr:colOff>0</xdr:colOff>
      <xdr:row>8</xdr:row>
      <xdr:rowOff>28575</xdr:rowOff>
    </xdr:to>
    <xdr:sp macro="" textlink="">
      <xdr:nvSpPr>
        <xdr:cNvPr id="2" name="TextBox 1">
          <a:hlinkClick xmlns:r="http://schemas.openxmlformats.org/officeDocument/2006/relationships" r:id="rId1"/>
        </xdr:cNvPr>
        <xdr:cNvSpPr txBox="1"/>
      </xdr:nvSpPr>
      <xdr:spPr>
        <a:xfrm>
          <a:off x="0" y="1104900"/>
          <a:ext cx="7600950" cy="447675"/>
        </a:xfrm>
        <a:prstGeom prst="rect">
          <a:avLst/>
        </a:prstGeom>
        <a:gradFill>
          <a:gsLst>
            <a:gs pos="0">
              <a:srgbClr val="FF5050">
                <a:lumMod val="79000"/>
                <a:lumOff val="21000"/>
              </a:srgbClr>
            </a:gs>
            <a:gs pos="77000">
              <a:srgbClr val="990033">
                <a:lumMod val="84000"/>
              </a:srgbClr>
            </a:gs>
          </a:gsLst>
          <a:lin ang="5400000" scaled="0"/>
        </a:gra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3200">
              <a:ln w="3175">
                <a:solidFill>
                  <a:sysClr val="windowText" lastClr="000000"/>
                </a:solidFill>
              </a:ln>
              <a:solidFill>
                <a:schemeClr val="bg1"/>
              </a:solidFill>
              <a:latin typeface="Aharoni" pitchFamily="2" charset="-79"/>
              <a:cs typeface="Aharoni" pitchFamily="2" charset="-79"/>
            </a:rPr>
            <a:t> </a:t>
          </a:r>
          <a:r>
            <a:rPr lang="en-US" sz="3200">
              <a:ln w="3175">
                <a:solidFill>
                  <a:sysClr val="windowText" lastClr="000000"/>
                </a:solidFill>
              </a:ln>
              <a:solidFill>
                <a:schemeClr val="bg1"/>
              </a:solidFill>
              <a:latin typeface="Copperplate Gothic Bold" pitchFamily="34" charset="0"/>
              <a:cs typeface="Aharoni" pitchFamily="2" charset="-79"/>
            </a:rPr>
            <a:t>OFFICE OF OPERATIONS</a:t>
          </a:r>
        </a:p>
      </xdr:txBody>
    </xdr:sp>
    <xdr:clientData/>
  </xdr:twoCellAnchor>
  <xdr:twoCellAnchor editAs="oneCell">
    <xdr:from>
      <xdr:col>0</xdr:col>
      <xdr:colOff>0</xdr:colOff>
      <xdr:row>0</xdr:row>
      <xdr:rowOff>1</xdr:rowOff>
    </xdr:from>
    <xdr:to>
      <xdr:col>37</xdr:col>
      <xdr:colOff>190500</xdr:colOff>
      <xdr:row>5</xdr:row>
      <xdr:rowOff>80773</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1"/>
          <a:ext cx="7516368" cy="1033272"/>
        </a:xfrm>
        <a:prstGeom prst="rect">
          <a:avLst/>
        </a:prstGeom>
      </xdr:spPr>
    </xdr:pic>
    <xdr:clientData/>
  </xdr:twoCellAnchor>
  <xdr:twoCellAnchor>
    <xdr:from>
      <xdr:col>1</xdr:col>
      <xdr:colOff>154147</xdr:colOff>
      <xdr:row>51</xdr:row>
      <xdr:rowOff>122177</xdr:rowOff>
    </xdr:from>
    <xdr:to>
      <xdr:col>4</xdr:col>
      <xdr:colOff>38705</xdr:colOff>
      <xdr:row>53</xdr:row>
      <xdr:rowOff>105325</xdr:rowOff>
    </xdr:to>
    <xdr:sp macro="" textlink="">
      <xdr:nvSpPr>
        <xdr:cNvPr id="10" name="Left Arrow 9">
          <a:hlinkClick xmlns:r="http://schemas.openxmlformats.org/officeDocument/2006/relationships" r:id="rId4"/>
        </xdr:cNvPr>
        <xdr:cNvSpPr>
          <a:spLocks noChangeAspect="1"/>
        </xdr:cNvSpPr>
      </xdr:nvSpPr>
      <xdr:spPr>
        <a:xfrm>
          <a:off x="354172" y="9532877"/>
          <a:ext cx="484633" cy="383198"/>
        </a:xfrm>
        <a:prstGeom prst="leftArrow">
          <a:avLst/>
        </a:prstGeom>
        <a:gradFill flip="none" rotWithShape="1">
          <a:gsLst>
            <a:gs pos="1000">
              <a:srgbClr val="FF5050">
                <a:lumMod val="100000"/>
              </a:srgbClr>
            </a:gs>
            <a:gs pos="86000">
              <a:srgbClr val="990033">
                <a:lumMod val="50000"/>
              </a:srgbClr>
            </a:gs>
          </a:gsLst>
          <a:lin ang="0" scaled="1"/>
          <a:tileRect/>
        </a:gra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171450</xdr:colOff>
      <xdr:row>0</xdr:row>
      <xdr:rowOff>152400</xdr:rowOff>
    </xdr:from>
    <xdr:to>
      <xdr:col>8</xdr:col>
      <xdr:colOff>704850</xdr:colOff>
      <xdr:row>0</xdr:row>
      <xdr:rowOff>819150</xdr:rowOff>
    </xdr:to>
    <xdr:sp macro="" textlink="">
      <xdr:nvSpPr>
        <xdr:cNvPr id="2" name="TextBox 1"/>
        <xdr:cNvSpPr txBox="1"/>
      </xdr:nvSpPr>
      <xdr:spPr>
        <a:xfrm>
          <a:off x="561975" y="152400"/>
          <a:ext cx="5724525" cy="666750"/>
        </a:xfrm>
        <a:prstGeom prst="rect">
          <a:avLst/>
        </a:prstGeom>
        <a:solidFill>
          <a:schemeClr val="lt1"/>
        </a:solidFill>
        <a:ln w="28575" cmpd="sng">
          <a:solidFill>
            <a:schemeClr val="accent2"/>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This page presents the</a:t>
          </a:r>
          <a:r>
            <a:rPr lang="en-US" sz="1100" b="1" baseline="0"/>
            <a:t> daily (weekday) benefits from travel time savings, disbenefits from tolls, revenues, VMT, and hours saved in travel, grouped by project and vehicle class.  Energy savings by user class are calculated internally and are not disaggregated by user class in the TOM.</a:t>
          </a:r>
          <a:endParaRPr lang="en-US" sz="1100" b="1"/>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161925</xdr:colOff>
      <xdr:row>0</xdr:row>
      <xdr:rowOff>123825</xdr:rowOff>
    </xdr:from>
    <xdr:to>
      <xdr:col>5</xdr:col>
      <xdr:colOff>742950</xdr:colOff>
      <xdr:row>0</xdr:row>
      <xdr:rowOff>790575</xdr:rowOff>
    </xdr:to>
    <xdr:sp macro="" textlink="">
      <xdr:nvSpPr>
        <xdr:cNvPr id="3" name="TextBox 2"/>
        <xdr:cNvSpPr txBox="1"/>
      </xdr:nvSpPr>
      <xdr:spPr>
        <a:xfrm>
          <a:off x="552450" y="123825"/>
          <a:ext cx="3933825" cy="666750"/>
        </a:xfrm>
        <a:prstGeom prst="rect">
          <a:avLst/>
        </a:prstGeom>
        <a:solidFill>
          <a:schemeClr val="lt1"/>
        </a:solidFill>
        <a:ln w="28575" cmpd="sng">
          <a:solidFill>
            <a:schemeClr val="accent2"/>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This page presents</a:t>
          </a:r>
          <a:r>
            <a:rPr lang="en-US" sz="1100" b="1" baseline="0"/>
            <a:t> </a:t>
          </a:r>
          <a:r>
            <a:rPr lang="en-US" sz="1100" b="1"/>
            <a:t>the</a:t>
          </a:r>
          <a:r>
            <a:rPr lang="en-US" sz="1100" b="1" baseline="0"/>
            <a:t> daily (weekday) benefits from travel time savings, disbenefits from tolls, revenues, VMT, hours saved in travel, and energy savings, grouped by project and  time period.</a:t>
          </a:r>
          <a:endParaRPr lang="en-US" sz="1100" b="1"/>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104776</xdr:colOff>
      <xdr:row>0</xdr:row>
      <xdr:rowOff>133351</xdr:rowOff>
    </xdr:from>
    <xdr:to>
      <xdr:col>5</xdr:col>
      <xdr:colOff>390525</xdr:colOff>
      <xdr:row>0</xdr:row>
      <xdr:rowOff>800101</xdr:rowOff>
    </xdr:to>
    <xdr:sp macro="" textlink="">
      <xdr:nvSpPr>
        <xdr:cNvPr id="2" name="TextBox 1"/>
        <xdr:cNvSpPr txBox="1"/>
      </xdr:nvSpPr>
      <xdr:spPr>
        <a:xfrm>
          <a:off x="495301" y="133351"/>
          <a:ext cx="3952874" cy="666750"/>
        </a:xfrm>
        <a:prstGeom prst="rect">
          <a:avLst/>
        </a:prstGeom>
        <a:solidFill>
          <a:schemeClr val="lt1"/>
        </a:solidFill>
        <a:ln w="28575" cmpd="sng">
          <a:solidFill>
            <a:schemeClr val="accent2"/>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This page presents</a:t>
          </a:r>
          <a:r>
            <a:rPr lang="en-US" sz="1100" b="1" baseline="0"/>
            <a:t> </a:t>
          </a:r>
          <a:r>
            <a:rPr lang="en-US" sz="1100" b="1"/>
            <a:t>the</a:t>
          </a:r>
          <a:r>
            <a:rPr lang="en-US" sz="1100" b="1" baseline="0"/>
            <a:t> daily (weekday) benefits from travel time savings, disbenefits from tolls, revenues, VMT, hours saved in travel, and energy savings, grouped by project and segment.</a:t>
          </a:r>
          <a:endParaRPr lang="en-US" sz="1100" b="1"/>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352425</xdr:colOff>
      <xdr:row>0</xdr:row>
      <xdr:rowOff>104775</xdr:rowOff>
    </xdr:from>
    <xdr:to>
      <xdr:col>6</xdr:col>
      <xdr:colOff>400050</xdr:colOff>
      <xdr:row>0</xdr:row>
      <xdr:rowOff>971550</xdr:rowOff>
    </xdr:to>
    <xdr:sp macro="" textlink="">
      <xdr:nvSpPr>
        <xdr:cNvPr id="2" name="TextBox 1"/>
        <xdr:cNvSpPr txBox="1"/>
      </xdr:nvSpPr>
      <xdr:spPr>
        <a:xfrm>
          <a:off x="2190750" y="104775"/>
          <a:ext cx="3590925" cy="866775"/>
        </a:xfrm>
        <a:prstGeom prst="rect">
          <a:avLst/>
        </a:prstGeom>
        <a:solidFill>
          <a:schemeClr val="lt1"/>
        </a:solidFill>
        <a:ln w="28575" cmpd="sng">
          <a:solidFill>
            <a:schemeClr val="accent2"/>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This page calculates the</a:t>
          </a:r>
          <a:r>
            <a:rPr lang="en-US" sz="1100" b="1" baseline="0"/>
            <a:t> present dollar values of the annual benefits and costs that were derived on previous pages or input by the user, using a discount rate specified by the user and the length of the project.</a:t>
          </a:r>
          <a:endParaRPr lang="en-US" sz="1100" b="1"/>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581025</xdr:colOff>
      <xdr:row>0</xdr:row>
      <xdr:rowOff>104775</xdr:rowOff>
    </xdr:from>
    <xdr:to>
      <xdr:col>6</xdr:col>
      <xdr:colOff>876300</xdr:colOff>
      <xdr:row>0</xdr:row>
      <xdr:rowOff>933450</xdr:rowOff>
    </xdr:to>
    <xdr:sp macro="" textlink="">
      <xdr:nvSpPr>
        <xdr:cNvPr id="2" name="TextBox 1"/>
        <xdr:cNvSpPr txBox="1"/>
      </xdr:nvSpPr>
      <xdr:spPr>
        <a:xfrm>
          <a:off x="581025" y="104775"/>
          <a:ext cx="4333875" cy="828675"/>
        </a:xfrm>
        <a:prstGeom prst="rect">
          <a:avLst/>
        </a:prstGeom>
        <a:solidFill>
          <a:schemeClr val="lt1"/>
        </a:solidFill>
        <a:ln w="28575" cmpd="sng">
          <a:solidFill>
            <a:schemeClr val="accent2"/>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This page presents the</a:t>
          </a:r>
          <a:r>
            <a:rPr lang="en-US" sz="1100" b="1" baseline="0"/>
            <a:t> results from the Toll Optimization Model.  Figures on this page are used throughout the model to determine </a:t>
          </a:r>
          <a:r>
            <a:rPr lang="en-US" sz="1100" b="1"/>
            <a:t>the</a:t>
          </a:r>
          <a:r>
            <a:rPr lang="en-US" sz="1100" b="1" baseline="0"/>
            <a:t> benefits from travel time savings, disbenefits from tolls, revenues, VMT, and hours saved in travel.</a:t>
          </a:r>
          <a:endParaRPr lang="en-US" sz="1100" b="1"/>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352425</xdr:colOff>
      <xdr:row>0</xdr:row>
      <xdr:rowOff>66676</xdr:rowOff>
    </xdr:from>
    <xdr:to>
      <xdr:col>8</xdr:col>
      <xdr:colOff>152400</xdr:colOff>
      <xdr:row>0</xdr:row>
      <xdr:rowOff>752476</xdr:rowOff>
    </xdr:to>
    <xdr:sp macro="" textlink="">
      <xdr:nvSpPr>
        <xdr:cNvPr id="2" name="TextBox 1"/>
        <xdr:cNvSpPr txBox="1"/>
      </xdr:nvSpPr>
      <xdr:spPr>
        <a:xfrm>
          <a:off x="1914525" y="66676"/>
          <a:ext cx="4333875" cy="685800"/>
        </a:xfrm>
        <a:prstGeom prst="rect">
          <a:avLst/>
        </a:prstGeom>
        <a:solidFill>
          <a:schemeClr val="lt1"/>
        </a:solidFill>
        <a:ln w="28575" cmpd="sng">
          <a:solidFill>
            <a:schemeClr val="accent2"/>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This page summarizes the</a:t>
          </a:r>
          <a:r>
            <a:rPr lang="en-US" sz="1100" b="1" baseline="0"/>
            <a:t> results from the Toll Optimization Model, providing  speed estimates, numbers of vehicles,  and revenue for managed lanes and GP lanes, by time of day, direction, and project. </a:t>
          </a:r>
          <a:endParaRPr lang="en-US" sz="1100" b="1"/>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http://downloads.sourceforge.net/project/pywin32/pywin32/Build216/pywin32-216.win32-py2.7.exe" TargetMode="External"/><Relationship Id="rId1" Type="http://schemas.openxmlformats.org/officeDocument/2006/relationships/hyperlink" Target="http://www.python.org/ftp/python/2.7.2/python-2.7.2.msi" TargetMode="Externa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2.bin"/><Relationship Id="rId1" Type="http://schemas.openxmlformats.org/officeDocument/2006/relationships/hyperlink" Target="http://www.eia.gov/forecasts/aeo/excel/aeotab_12.xls" TargetMode="Externa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enableFormatConditionsCalculation="0">
    <tabColor theme="5" tint="-0.249977111117893"/>
  </sheetPr>
  <dimension ref="A1:AM36"/>
  <sheetViews>
    <sheetView showGridLines="0" tabSelected="1" zoomScale="130" zoomScaleNormal="130" zoomScalePageLayoutView="130" workbookViewId="0"/>
  </sheetViews>
  <sheetFormatPr defaultColWidth="0" defaultRowHeight="0" customHeight="1" zeroHeight="1" x14ac:dyDescent="0.35"/>
  <cols>
    <col min="1" max="1" width="2.58203125" style="43" customWidth="1"/>
    <col min="2" max="38" width="2.58203125" style="42" customWidth="1"/>
    <col min="39" max="39" width="8.203125E-2" style="36" customWidth="1"/>
    <col min="40" max="16384" width="2.58203125" style="36" hidden="1"/>
  </cols>
  <sheetData>
    <row r="1" spans="1:38" s="44" customFormat="1" ht="15" customHeight="1" x14ac:dyDescent="0.35">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row>
    <row r="2" spans="1:38" ht="15" customHeight="1" x14ac:dyDescent="0.35">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c r="AF2" s="36"/>
      <c r="AG2" s="36"/>
      <c r="AH2" s="36"/>
      <c r="AI2" s="36"/>
      <c r="AJ2" s="36"/>
      <c r="AK2" s="36"/>
      <c r="AL2" s="36"/>
    </row>
    <row r="3" spans="1:38" ht="15" customHeight="1" x14ac:dyDescent="0.35">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row>
    <row r="4" spans="1:38" ht="15" customHeight="1" x14ac:dyDescent="0.35">
      <c r="A4" s="36"/>
      <c r="B4" s="36"/>
      <c r="C4" s="36"/>
      <c r="D4" s="36"/>
      <c r="E4" s="36"/>
      <c r="F4" s="36"/>
      <c r="G4" s="36"/>
      <c r="H4" s="36"/>
      <c r="I4" s="36"/>
      <c r="J4" s="36"/>
      <c r="K4" s="36"/>
      <c r="L4" s="36"/>
      <c r="M4" s="36"/>
      <c r="N4" s="36"/>
      <c r="O4" s="36"/>
      <c r="P4" s="36"/>
      <c r="Q4" s="36"/>
      <c r="R4" s="36"/>
      <c r="S4" s="36"/>
      <c r="T4" s="36"/>
      <c r="U4" s="36"/>
      <c r="V4" s="36"/>
      <c r="W4" s="36"/>
      <c r="X4" s="36"/>
      <c r="Y4" s="36"/>
      <c r="Z4" s="36"/>
      <c r="AA4" s="36"/>
      <c r="AB4" s="36"/>
      <c r="AC4" s="36"/>
      <c r="AD4" s="36"/>
      <c r="AE4" s="36"/>
      <c r="AF4" s="36"/>
      <c r="AG4" s="36"/>
      <c r="AH4" s="36"/>
      <c r="AI4" s="36"/>
      <c r="AJ4" s="36"/>
      <c r="AK4" s="36"/>
      <c r="AL4" s="36"/>
    </row>
    <row r="5" spans="1:38" ht="15" customHeight="1" x14ac:dyDescent="0.35">
      <c r="A5" s="36"/>
      <c r="B5" s="36"/>
      <c r="C5" s="36"/>
      <c r="D5" s="36"/>
      <c r="E5" s="36"/>
      <c r="F5" s="36"/>
      <c r="G5" s="36"/>
      <c r="H5" s="36"/>
      <c r="I5" s="36"/>
      <c r="J5" s="36"/>
      <c r="K5" s="36"/>
      <c r="L5" s="36"/>
      <c r="M5" s="36"/>
      <c r="N5" s="36"/>
      <c r="O5" s="36"/>
      <c r="P5" s="36"/>
      <c r="Q5" s="36"/>
      <c r="R5" s="36"/>
      <c r="S5" s="36"/>
      <c r="T5" s="36"/>
      <c r="U5" s="36"/>
      <c r="V5" s="36"/>
      <c r="W5" s="36"/>
      <c r="X5" s="36"/>
      <c r="Y5" s="36"/>
      <c r="Z5" s="36"/>
      <c r="AA5" s="36"/>
      <c r="AB5" s="36"/>
      <c r="AC5" s="36"/>
      <c r="AD5" s="36"/>
      <c r="AE5" s="36"/>
      <c r="AF5" s="36"/>
      <c r="AG5" s="36"/>
      <c r="AH5" s="36"/>
      <c r="AI5" s="36"/>
      <c r="AJ5" s="36"/>
      <c r="AK5" s="36"/>
      <c r="AL5" s="36"/>
    </row>
    <row r="6" spans="1:38" ht="15" customHeight="1" x14ac:dyDescent="0.35">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row>
    <row r="7" spans="1:38" ht="14.5" x14ac:dyDescent="0.35">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6"/>
      <c r="AG7" s="36"/>
      <c r="AH7" s="36"/>
      <c r="AI7" s="36"/>
      <c r="AJ7" s="36"/>
      <c r="AK7" s="36"/>
      <c r="AL7" s="36"/>
    </row>
    <row r="8" spans="1:38" ht="14.5" x14ac:dyDescent="0.35">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row>
    <row r="9" spans="1:38" ht="14.5" x14ac:dyDescent="0.35">
      <c r="A9" s="36"/>
      <c r="B9" s="36"/>
      <c r="C9" s="36"/>
      <c r="D9" s="36"/>
      <c r="E9" s="36"/>
      <c r="F9" s="36"/>
      <c r="G9" s="36"/>
      <c r="H9" s="36"/>
      <c r="I9" s="36"/>
      <c r="J9" s="36"/>
      <c r="K9" s="36"/>
      <c r="L9" s="36"/>
      <c r="M9" s="36"/>
      <c r="N9" s="36"/>
      <c r="O9" s="36"/>
      <c r="P9" s="36"/>
      <c r="Q9" s="36"/>
      <c r="R9" s="36"/>
      <c r="S9" s="36"/>
      <c r="T9" s="36"/>
      <c r="U9" s="36"/>
      <c r="V9" s="36"/>
      <c r="W9" s="36"/>
      <c r="X9" s="36"/>
      <c r="Y9" s="36"/>
      <c r="Z9" s="36"/>
      <c r="AA9" s="36"/>
      <c r="AB9" s="36"/>
      <c r="AC9" s="36"/>
      <c r="AD9" s="36"/>
      <c r="AE9" s="36"/>
      <c r="AF9" s="36"/>
      <c r="AG9" s="36"/>
      <c r="AH9" s="36"/>
      <c r="AI9" s="36"/>
      <c r="AJ9" s="36"/>
      <c r="AK9" s="36"/>
      <c r="AL9" s="36"/>
    </row>
    <row r="10" spans="1:38" ht="14.5" x14ac:dyDescent="0.35">
      <c r="A10" s="36"/>
      <c r="B10" s="36"/>
      <c r="C10" s="36"/>
      <c r="D10" s="36"/>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36"/>
    </row>
    <row r="11" spans="1:38" ht="31" x14ac:dyDescent="0.7">
      <c r="A11" s="37"/>
      <c r="B11" s="38" t="s">
        <v>388</v>
      </c>
      <c r="C11" s="39"/>
      <c r="D11" s="39"/>
      <c r="E11" s="39"/>
      <c r="F11" s="39"/>
      <c r="G11" s="39"/>
      <c r="H11" s="39"/>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37"/>
    </row>
    <row r="12" spans="1:38" ht="14.5" x14ac:dyDescent="0.35">
      <c r="A12" s="37"/>
      <c r="B12" s="57"/>
      <c r="C12" s="58"/>
      <c r="D12" s="58"/>
      <c r="E12" s="58"/>
      <c r="F12" s="58"/>
      <c r="G12" s="58"/>
      <c r="H12" s="58"/>
      <c r="I12" s="58"/>
      <c r="J12" s="58"/>
      <c r="K12" s="58"/>
      <c r="L12" s="58"/>
      <c r="M12" s="58"/>
      <c r="N12" s="58"/>
      <c r="O12" s="58"/>
      <c r="P12" s="58"/>
      <c r="Q12" s="58"/>
      <c r="R12" s="58"/>
      <c r="S12" s="58"/>
      <c r="T12" s="58"/>
      <c r="U12" s="58"/>
      <c r="V12" s="58"/>
      <c r="W12" s="58"/>
      <c r="X12" s="58"/>
      <c r="Y12" s="58"/>
      <c r="Z12" s="58"/>
      <c r="AA12" s="58"/>
      <c r="AB12" s="58"/>
      <c r="AC12" s="58"/>
      <c r="AD12" s="58"/>
      <c r="AE12" s="58"/>
      <c r="AF12" s="58"/>
      <c r="AG12" s="58"/>
      <c r="AH12" s="58"/>
      <c r="AI12" s="58"/>
      <c r="AJ12" s="58"/>
      <c r="AK12" s="59"/>
      <c r="AL12" s="37"/>
    </row>
    <row r="13" spans="1:38" ht="15.5" x14ac:dyDescent="0.35">
      <c r="A13" s="37"/>
      <c r="B13" s="60"/>
      <c r="C13" s="61" t="s">
        <v>389</v>
      </c>
      <c r="D13" s="62"/>
      <c r="E13" s="62"/>
      <c r="F13" s="62"/>
      <c r="G13" s="62"/>
      <c r="H13" s="62"/>
      <c r="I13" s="62"/>
      <c r="J13" s="62"/>
      <c r="K13" s="62"/>
      <c r="L13" s="62"/>
      <c r="M13" s="62"/>
      <c r="N13" s="62"/>
      <c r="O13" s="62"/>
      <c r="P13" s="62"/>
      <c r="Q13" s="62"/>
      <c r="R13" s="62"/>
      <c r="S13" s="62"/>
      <c r="T13" s="62"/>
      <c r="U13" s="62"/>
      <c r="V13" s="62"/>
      <c r="W13" s="62"/>
      <c r="X13" s="62"/>
      <c r="Y13" s="62"/>
      <c r="Z13" s="62"/>
      <c r="AA13" s="62"/>
      <c r="AB13" s="62"/>
      <c r="AC13" s="62"/>
      <c r="AD13" s="62"/>
      <c r="AE13" s="62"/>
      <c r="AF13" s="62"/>
      <c r="AG13" s="62"/>
      <c r="AH13" s="62"/>
      <c r="AI13" s="62"/>
      <c r="AJ13" s="62"/>
      <c r="AK13" s="63"/>
      <c r="AL13" s="37"/>
    </row>
    <row r="14" spans="1:38" ht="19" x14ac:dyDescent="0.45">
      <c r="A14" s="37"/>
      <c r="B14" s="60"/>
      <c r="C14" s="61"/>
      <c r="D14" s="62"/>
      <c r="E14" s="64" t="s">
        <v>390</v>
      </c>
      <c r="F14" s="62"/>
      <c r="G14" s="62"/>
      <c r="H14" s="62"/>
      <c r="I14" s="62"/>
      <c r="J14" s="62"/>
      <c r="K14" s="62"/>
      <c r="L14" s="62"/>
      <c r="M14" s="62"/>
      <c r="N14" s="62"/>
      <c r="O14" s="62"/>
      <c r="P14" s="62"/>
      <c r="Q14" s="62"/>
      <c r="R14" s="62"/>
      <c r="S14" s="62"/>
      <c r="T14" s="62"/>
      <c r="U14" s="62"/>
      <c r="V14" s="62"/>
      <c r="W14" s="62"/>
      <c r="X14" s="62"/>
      <c r="Y14" s="62"/>
      <c r="Z14" s="62"/>
      <c r="AA14" s="62"/>
      <c r="AB14" s="62"/>
      <c r="AC14" s="62"/>
      <c r="AD14" s="62"/>
      <c r="AE14" s="62"/>
      <c r="AF14" s="62"/>
      <c r="AG14" s="62"/>
      <c r="AH14" s="62"/>
      <c r="AI14" s="62"/>
      <c r="AJ14" s="62"/>
      <c r="AK14" s="63"/>
      <c r="AL14" s="37"/>
    </row>
    <row r="15" spans="1:38" ht="19" x14ac:dyDescent="0.45">
      <c r="A15" s="37"/>
      <c r="B15" s="60"/>
      <c r="C15" s="41"/>
      <c r="D15" s="62"/>
      <c r="E15" s="64" t="s">
        <v>391</v>
      </c>
      <c r="F15" s="62"/>
      <c r="G15" s="62"/>
      <c r="H15" s="62"/>
      <c r="I15" s="62"/>
      <c r="J15" s="62"/>
      <c r="K15" s="62"/>
      <c r="L15" s="62"/>
      <c r="M15" s="62"/>
      <c r="N15" s="62"/>
      <c r="O15" s="62"/>
      <c r="P15" s="62"/>
      <c r="Q15" s="62"/>
      <c r="R15" s="62"/>
      <c r="S15" s="62"/>
      <c r="T15" s="62"/>
      <c r="U15" s="62"/>
      <c r="V15" s="62"/>
      <c r="W15" s="62"/>
      <c r="X15" s="62"/>
      <c r="Y15" s="62"/>
      <c r="Z15" s="62"/>
      <c r="AA15" s="62"/>
      <c r="AB15" s="62"/>
      <c r="AC15" s="62"/>
      <c r="AD15" s="62"/>
      <c r="AE15" s="62"/>
      <c r="AF15" s="62"/>
      <c r="AG15" s="62"/>
      <c r="AH15" s="62"/>
      <c r="AI15" s="62"/>
      <c r="AJ15" s="62"/>
      <c r="AK15" s="63"/>
      <c r="AL15" s="37"/>
    </row>
    <row r="16" spans="1:38" ht="19" x14ac:dyDescent="0.45">
      <c r="A16" s="37"/>
      <c r="B16" s="60"/>
      <c r="C16" s="41"/>
      <c r="D16" s="62"/>
      <c r="E16" s="64" t="s">
        <v>392</v>
      </c>
      <c r="F16" s="62"/>
      <c r="G16" s="62"/>
      <c r="H16" s="62"/>
      <c r="I16" s="62"/>
      <c r="J16" s="62"/>
      <c r="K16" s="62"/>
      <c r="L16" s="62"/>
      <c r="M16" s="62"/>
      <c r="N16" s="62"/>
      <c r="O16" s="62"/>
      <c r="P16" s="62"/>
      <c r="Q16" s="62"/>
      <c r="R16" s="62"/>
      <c r="S16" s="62"/>
      <c r="T16" s="62"/>
      <c r="U16" s="62"/>
      <c r="V16" s="62"/>
      <c r="W16" s="62"/>
      <c r="X16" s="62"/>
      <c r="Y16" s="62"/>
      <c r="Z16" s="62"/>
      <c r="AA16" s="62"/>
      <c r="AB16" s="62"/>
      <c r="AC16" s="62"/>
      <c r="AD16" s="62"/>
      <c r="AE16" s="62"/>
      <c r="AF16" s="62"/>
      <c r="AG16" s="62"/>
      <c r="AH16" s="62"/>
      <c r="AI16" s="62"/>
      <c r="AJ16" s="62"/>
      <c r="AK16" s="63"/>
      <c r="AL16" s="37"/>
    </row>
    <row r="17" spans="1:38" ht="14.5" x14ac:dyDescent="0.35">
      <c r="A17" s="37"/>
      <c r="B17" s="60"/>
      <c r="C17" s="41"/>
      <c r="D17" s="41"/>
      <c r="E17" s="62"/>
      <c r="F17" s="62"/>
      <c r="G17" s="62"/>
      <c r="H17" s="62"/>
      <c r="I17" s="62"/>
      <c r="J17" s="62"/>
      <c r="K17" s="62"/>
      <c r="L17" s="62"/>
      <c r="M17" s="62"/>
      <c r="N17" s="62"/>
      <c r="O17" s="62"/>
      <c r="P17" s="62"/>
      <c r="Q17" s="62"/>
      <c r="R17" s="62"/>
      <c r="S17" s="62"/>
      <c r="T17" s="62"/>
      <c r="U17" s="62"/>
      <c r="V17" s="62"/>
      <c r="W17" s="62"/>
      <c r="X17" s="62"/>
      <c r="Y17" s="62"/>
      <c r="Z17" s="62"/>
      <c r="AA17" s="62"/>
      <c r="AB17" s="62"/>
      <c r="AC17" s="62"/>
      <c r="AD17" s="62"/>
      <c r="AE17" s="62"/>
      <c r="AF17" s="62"/>
      <c r="AG17" s="62"/>
      <c r="AH17" s="62"/>
      <c r="AI17" s="62"/>
      <c r="AJ17" s="62"/>
      <c r="AK17" s="63"/>
      <c r="AL17" s="37"/>
    </row>
    <row r="18" spans="1:38" ht="15" customHeight="1" x14ac:dyDescent="0.55000000000000004">
      <c r="A18" s="37"/>
      <c r="B18" s="60"/>
      <c r="C18" s="70" t="s">
        <v>393</v>
      </c>
      <c r="D18" s="41"/>
      <c r="E18" s="65"/>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c r="AF18" s="62"/>
      <c r="AG18" s="62"/>
      <c r="AH18" s="62"/>
      <c r="AI18" s="62"/>
      <c r="AJ18" s="62"/>
      <c r="AK18" s="63"/>
      <c r="AL18" s="37"/>
    </row>
    <row r="19" spans="1:38" ht="15" customHeight="1" x14ac:dyDescent="0.55000000000000004">
      <c r="A19" s="37"/>
      <c r="B19" s="60"/>
      <c r="C19" s="41" t="s">
        <v>394</v>
      </c>
      <c r="D19" s="41"/>
      <c r="E19" s="65"/>
      <c r="F19" s="62"/>
      <c r="G19" s="62"/>
      <c r="H19" s="62"/>
      <c r="I19" s="62"/>
      <c r="J19" s="62"/>
      <c r="K19" s="62"/>
      <c r="L19" s="62"/>
      <c r="M19" s="62"/>
      <c r="N19" s="62"/>
      <c r="O19" s="62"/>
      <c r="P19" s="62"/>
      <c r="Q19" s="62"/>
      <c r="R19" s="62"/>
      <c r="S19" s="62"/>
      <c r="T19" s="62"/>
      <c r="U19" s="62"/>
      <c r="V19" s="62"/>
      <c r="W19" s="62"/>
      <c r="X19" s="62"/>
      <c r="Y19" s="62"/>
      <c r="Z19" s="62"/>
      <c r="AA19" s="62"/>
      <c r="AB19" s="62"/>
      <c r="AC19" s="62"/>
      <c r="AD19" s="62"/>
      <c r="AE19" s="62"/>
      <c r="AF19" s="62"/>
      <c r="AG19" s="62"/>
      <c r="AH19" s="62"/>
      <c r="AI19" s="62"/>
      <c r="AJ19" s="62"/>
      <c r="AK19" s="63"/>
      <c r="AL19" s="37"/>
    </row>
    <row r="20" spans="1:38" ht="15" customHeight="1" x14ac:dyDescent="0.35">
      <c r="A20" s="37"/>
      <c r="B20" s="60"/>
      <c r="C20" s="41"/>
      <c r="D20" s="41"/>
      <c r="E20" s="62"/>
      <c r="F20" s="62"/>
      <c r="G20" s="62"/>
      <c r="H20" s="62"/>
      <c r="I20" s="62"/>
      <c r="J20" s="62"/>
      <c r="K20" s="62"/>
      <c r="L20" s="62"/>
      <c r="M20" s="62"/>
      <c r="N20" s="62"/>
      <c r="O20" s="62"/>
      <c r="P20" s="62"/>
      <c r="Q20" s="62"/>
      <c r="R20" s="62"/>
      <c r="S20" s="62"/>
      <c r="T20" s="62"/>
      <c r="U20" s="62"/>
      <c r="V20" s="62"/>
      <c r="W20" s="62"/>
      <c r="X20" s="62"/>
      <c r="Y20" s="62"/>
      <c r="Z20" s="62"/>
      <c r="AA20" s="62"/>
      <c r="AB20" s="62"/>
      <c r="AC20" s="62"/>
      <c r="AD20" s="62"/>
      <c r="AE20" s="62"/>
      <c r="AF20" s="62"/>
      <c r="AG20" s="62"/>
      <c r="AH20" s="62"/>
      <c r="AI20" s="62"/>
      <c r="AJ20" s="62"/>
      <c r="AK20" s="63"/>
      <c r="AL20" s="37"/>
    </row>
    <row r="21" spans="1:38" ht="15" customHeight="1" x14ac:dyDescent="0.5">
      <c r="A21" s="37"/>
      <c r="B21" s="60"/>
      <c r="C21" s="41" t="s">
        <v>395</v>
      </c>
      <c r="D21" s="41"/>
      <c r="E21" s="66"/>
      <c r="F21" s="66"/>
      <c r="G21" s="66"/>
      <c r="H21" s="66"/>
      <c r="I21" s="66"/>
      <c r="J21" s="66"/>
      <c r="K21" s="66"/>
      <c r="L21" s="66"/>
      <c r="M21" s="66"/>
      <c r="N21" s="66"/>
      <c r="O21" s="62"/>
      <c r="P21" s="62"/>
      <c r="Q21" s="62"/>
      <c r="R21" s="62"/>
      <c r="S21" s="62"/>
      <c r="T21" s="62"/>
      <c r="U21" s="62"/>
      <c r="V21" s="62"/>
      <c r="W21" s="62"/>
      <c r="X21" s="62"/>
      <c r="Y21" s="62"/>
      <c r="Z21" s="62"/>
      <c r="AA21" s="62"/>
      <c r="AB21" s="62"/>
      <c r="AC21" s="62"/>
      <c r="AD21" s="62"/>
      <c r="AE21" s="62"/>
      <c r="AF21" s="62"/>
      <c r="AG21" s="62"/>
      <c r="AH21" s="62"/>
      <c r="AI21" s="62"/>
      <c r="AJ21" s="62"/>
      <c r="AK21" s="63"/>
      <c r="AL21" s="37"/>
    </row>
    <row r="22" spans="1:38" ht="15" customHeight="1" x14ac:dyDescent="0.5">
      <c r="A22" s="37"/>
      <c r="B22" s="60"/>
      <c r="C22" s="41"/>
      <c r="D22" s="41"/>
      <c r="E22" s="66"/>
      <c r="F22" s="66"/>
      <c r="G22" s="66"/>
      <c r="H22" s="66"/>
      <c r="I22" s="66"/>
      <c r="J22" s="66"/>
      <c r="K22" s="66"/>
      <c r="L22" s="66"/>
      <c r="M22" s="66"/>
      <c r="N22" s="66"/>
      <c r="O22" s="62"/>
      <c r="P22" s="62"/>
      <c r="Q22" s="62"/>
      <c r="R22" s="62"/>
      <c r="S22" s="62"/>
      <c r="T22" s="62"/>
      <c r="U22" s="62"/>
      <c r="V22" s="62"/>
      <c r="W22" s="62"/>
      <c r="X22" s="62"/>
      <c r="Y22" s="62"/>
      <c r="Z22" s="62"/>
      <c r="AA22" s="62"/>
      <c r="AB22" s="62"/>
      <c r="AC22" s="62"/>
      <c r="AD22" s="62"/>
      <c r="AE22" s="62"/>
      <c r="AF22" s="62"/>
      <c r="AG22" s="62"/>
      <c r="AH22" s="62"/>
      <c r="AI22" s="62"/>
      <c r="AJ22" s="62"/>
      <c r="AK22" s="63"/>
      <c r="AL22" s="37"/>
    </row>
    <row r="23" spans="1:38" ht="15" customHeight="1" x14ac:dyDescent="0.5">
      <c r="A23" s="37"/>
      <c r="B23" s="60"/>
      <c r="C23" s="41" t="s">
        <v>397</v>
      </c>
      <c r="D23" s="41"/>
      <c r="E23" s="66"/>
      <c r="F23" s="66"/>
      <c r="G23" s="66"/>
      <c r="H23" s="66"/>
      <c r="I23" s="66"/>
      <c r="J23" s="66"/>
      <c r="K23" s="66"/>
      <c r="L23" s="66"/>
      <c r="M23" s="66"/>
      <c r="N23" s="66"/>
      <c r="O23" s="62"/>
      <c r="P23" s="62"/>
      <c r="Q23" s="62"/>
      <c r="R23" s="62"/>
      <c r="S23" s="62"/>
      <c r="T23" s="62"/>
      <c r="U23" s="62"/>
      <c r="V23" s="62"/>
      <c r="W23" s="62"/>
      <c r="X23" s="62"/>
      <c r="Y23" s="62"/>
      <c r="Z23" s="62"/>
      <c r="AA23" s="62"/>
      <c r="AB23" s="62"/>
      <c r="AC23" s="62"/>
      <c r="AD23" s="62"/>
      <c r="AE23" s="62"/>
      <c r="AF23" s="62"/>
      <c r="AG23" s="62"/>
      <c r="AH23" s="62"/>
      <c r="AI23" s="62"/>
      <c r="AJ23" s="62"/>
      <c r="AK23" s="63"/>
      <c r="AL23" s="37"/>
    </row>
    <row r="24" spans="1:38" ht="15" customHeight="1" x14ac:dyDescent="0.5">
      <c r="A24" s="37"/>
      <c r="B24" s="60"/>
      <c r="C24" s="41" t="s">
        <v>396</v>
      </c>
      <c r="D24" s="41"/>
      <c r="E24" s="66"/>
      <c r="F24" s="66"/>
      <c r="G24" s="66"/>
      <c r="H24" s="66"/>
      <c r="I24" s="66"/>
      <c r="J24" s="66"/>
      <c r="K24" s="66"/>
      <c r="L24" s="66"/>
      <c r="M24" s="66"/>
      <c r="N24" s="66"/>
      <c r="O24" s="62"/>
      <c r="P24" s="62"/>
      <c r="Q24" s="62"/>
      <c r="R24" s="62"/>
      <c r="S24" s="62"/>
      <c r="T24" s="62"/>
      <c r="U24" s="62"/>
      <c r="V24" s="62"/>
      <c r="W24" s="62"/>
      <c r="X24" s="62"/>
      <c r="Y24" s="62"/>
      <c r="Z24" s="62"/>
      <c r="AA24" s="62"/>
      <c r="AB24" s="62"/>
      <c r="AC24" s="62"/>
      <c r="AD24" s="62"/>
      <c r="AE24" s="62"/>
      <c r="AF24" s="62"/>
      <c r="AG24" s="62"/>
      <c r="AH24" s="62"/>
      <c r="AI24" s="62"/>
      <c r="AJ24" s="62"/>
      <c r="AK24" s="63"/>
      <c r="AL24" s="37"/>
    </row>
    <row r="25" spans="1:38" ht="15" customHeight="1" x14ac:dyDescent="0.5">
      <c r="A25" s="37"/>
      <c r="B25" s="60"/>
      <c r="C25" s="41"/>
      <c r="D25" s="41"/>
      <c r="E25" s="66"/>
      <c r="F25" s="66"/>
      <c r="G25" s="66"/>
      <c r="H25" s="66"/>
      <c r="I25" s="66"/>
      <c r="J25" s="66"/>
      <c r="K25" s="66"/>
      <c r="L25" s="66"/>
      <c r="M25" s="66"/>
      <c r="N25" s="66"/>
      <c r="O25" s="62"/>
      <c r="P25" s="62"/>
      <c r="Q25" s="62"/>
      <c r="R25" s="62"/>
      <c r="S25" s="62"/>
      <c r="T25" s="62"/>
      <c r="U25" s="62"/>
      <c r="V25" s="62"/>
      <c r="W25" s="62"/>
      <c r="X25" s="62"/>
      <c r="Y25" s="62"/>
      <c r="Z25" s="62"/>
      <c r="AA25" s="62"/>
      <c r="AB25" s="62"/>
      <c r="AC25" s="62"/>
      <c r="AD25" s="62"/>
      <c r="AE25" s="62"/>
      <c r="AF25" s="62"/>
      <c r="AG25" s="62"/>
      <c r="AH25" s="62"/>
      <c r="AI25" s="62"/>
      <c r="AJ25" s="62"/>
      <c r="AK25" s="63"/>
      <c r="AL25" s="37"/>
    </row>
    <row r="26" spans="1:38" ht="15" customHeight="1" x14ac:dyDescent="0.35">
      <c r="A26" s="37"/>
      <c r="B26" s="60"/>
      <c r="C26" s="41" t="s">
        <v>398</v>
      </c>
      <c r="D26" s="41"/>
      <c r="E26" s="62"/>
      <c r="F26" s="62"/>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62"/>
      <c r="AG26" s="62"/>
      <c r="AH26" s="62"/>
      <c r="AI26" s="62"/>
      <c r="AJ26" s="62"/>
      <c r="AK26" s="63"/>
      <c r="AL26" s="37"/>
    </row>
    <row r="27" spans="1:38" ht="15" customHeight="1" x14ac:dyDescent="0.35">
      <c r="A27" s="37"/>
      <c r="B27" s="60"/>
      <c r="C27" s="41" t="s">
        <v>436</v>
      </c>
      <c r="D27" s="41"/>
      <c r="E27" s="62"/>
      <c r="F27" s="62"/>
      <c r="G27" s="62"/>
      <c r="H27" s="62"/>
      <c r="I27" s="62"/>
      <c r="J27" s="62"/>
      <c r="K27" s="62"/>
      <c r="L27" s="62"/>
      <c r="M27" s="62"/>
      <c r="N27" s="62"/>
      <c r="O27" s="62"/>
      <c r="P27" s="62"/>
      <c r="Q27" s="62"/>
      <c r="R27" s="62"/>
      <c r="S27" s="62"/>
      <c r="T27" s="62"/>
      <c r="U27" s="62"/>
      <c r="V27" s="62"/>
      <c r="W27" s="62"/>
      <c r="X27" s="62"/>
      <c r="Y27" s="62"/>
      <c r="Z27" s="62"/>
      <c r="AA27" s="62"/>
      <c r="AB27" s="62"/>
      <c r="AC27" s="62"/>
      <c r="AD27" s="62"/>
      <c r="AE27" s="62"/>
      <c r="AF27" s="62"/>
      <c r="AG27" s="62"/>
      <c r="AH27" s="62"/>
      <c r="AI27" s="62"/>
      <c r="AJ27" s="62"/>
      <c r="AK27" s="63"/>
      <c r="AL27" s="37"/>
    </row>
    <row r="28" spans="1:38" ht="15" customHeight="1" x14ac:dyDescent="0.35">
      <c r="A28" s="37"/>
      <c r="B28" s="60"/>
      <c r="C28" s="41"/>
      <c r="D28" s="41"/>
      <c r="E28" s="62"/>
      <c r="F28" s="62"/>
      <c r="G28" s="62"/>
      <c r="H28" s="62"/>
      <c r="I28" s="62"/>
      <c r="J28" s="62"/>
      <c r="K28" s="62"/>
      <c r="L28" s="62"/>
      <c r="M28" s="62"/>
      <c r="N28" s="62"/>
      <c r="O28" s="62"/>
      <c r="P28" s="62"/>
      <c r="Q28" s="62"/>
      <c r="R28" s="62"/>
      <c r="S28" s="62"/>
      <c r="T28" s="62"/>
      <c r="U28" s="62"/>
      <c r="V28" s="62"/>
      <c r="W28" s="62"/>
      <c r="X28" s="62"/>
      <c r="Y28" s="62"/>
      <c r="Z28" s="62"/>
      <c r="AA28" s="62"/>
      <c r="AB28" s="62"/>
      <c r="AC28" s="62"/>
      <c r="AD28" s="62"/>
      <c r="AE28" s="62"/>
      <c r="AF28" s="62"/>
      <c r="AG28" s="62"/>
      <c r="AH28" s="62"/>
      <c r="AI28" s="62"/>
      <c r="AJ28" s="62"/>
      <c r="AK28" s="63"/>
      <c r="AL28" s="37"/>
    </row>
    <row r="29" spans="1:38" ht="15" customHeight="1" x14ac:dyDescent="0.35">
      <c r="B29" s="60"/>
      <c r="C29" s="62"/>
      <c r="D29" s="62"/>
      <c r="E29" s="62"/>
      <c r="F29" s="62"/>
      <c r="G29" s="62"/>
      <c r="H29" s="62"/>
      <c r="I29" s="62"/>
      <c r="J29" s="62"/>
      <c r="K29" s="62"/>
      <c r="L29" s="62"/>
      <c r="M29" s="62"/>
      <c r="N29" s="62"/>
      <c r="O29" s="62"/>
      <c r="P29" s="62"/>
      <c r="Q29" s="62"/>
      <c r="R29" s="62"/>
      <c r="S29" s="62"/>
      <c r="T29" s="62"/>
      <c r="U29" s="62"/>
      <c r="V29" s="62"/>
      <c r="W29" s="62"/>
      <c r="X29" s="62"/>
      <c r="Y29" s="62"/>
      <c r="Z29" s="62"/>
      <c r="AA29" s="62"/>
      <c r="AB29" s="62"/>
      <c r="AC29" s="62"/>
      <c r="AD29" s="41"/>
      <c r="AE29" s="71" t="s">
        <v>399</v>
      </c>
      <c r="AF29" s="41"/>
      <c r="AG29" s="62"/>
      <c r="AH29" s="62"/>
      <c r="AI29" s="62"/>
      <c r="AJ29" s="62"/>
      <c r="AK29" s="63"/>
      <c r="AL29" s="37"/>
    </row>
    <row r="30" spans="1:38" ht="15" customHeight="1" x14ac:dyDescent="0.35">
      <c r="B30" s="60"/>
      <c r="C30" s="62"/>
      <c r="D30" s="62"/>
      <c r="E30" s="62"/>
      <c r="F30" s="62"/>
      <c r="G30" s="62"/>
      <c r="H30" s="62"/>
      <c r="I30" s="62"/>
      <c r="J30" s="62"/>
      <c r="K30" s="62"/>
      <c r="L30" s="62"/>
      <c r="M30" s="62"/>
      <c r="N30" s="62"/>
      <c r="O30" s="62"/>
      <c r="P30" s="62"/>
      <c r="Q30" s="62"/>
      <c r="R30" s="62"/>
      <c r="S30" s="62"/>
      <c r="T30" s="62"/>
      <c r="U30" s="62"/>
      <c r="V30" s="62"/>
      <c r="W30" s="62"/>
      <c r="X30" s="62"/>
      <c r="Y30" s="62"/>
      <c r="Z30" s="62"/>
      <c r="AA30" s="62"/>
      <c r="AB30" s="62"/>
      <c r="AC30" s="62"/>
      <c r="AD30" s="62"/>
      <c r="AE30" s="62"/>
      <c r="AF30" s="62"/>
      <c r="AG30" s="62"/>
      <c r="AH30" s="62"/>
      <c r="AI30" s="62"/>
      <c r="AJ30" s="62"/>
      <c r="AK30" s="63"/>
      <c r="AL30" s="37"/>
    </row>
    <row r="31" spans="1:38" ht="15" customHeight="1" x14ac:dyDescent="0.35">
      <c r="B31" s="60"/>
      <c r="C31" s="62"/>
      <c r="D31" s="62"/>
      <c r="E31" s="62"/>
      <c r="F31" s="62"/>
      <c r="G31" s="62"/>
      <c r="H31" s="62"/>
      <c r="I31" s="62"/>
      <c r="J31" s="62"/>
      <c r="K31" s="62"/>
      <c r="L31" s="62"/>
      <c r="M31" s="62"/>
      <c r="N31" s="62"/>
      <c r="O31" s="62"/>
      <c r="P31" s="62"/>
      <c r="Q31" s="62"/>
      <c r="R31" s="62"/>
      <c r="S31" s="62"/>
      <c r="T31" s="62"/>
      <c r="U31" s="62"/>
      <c r="V31" s="62"/>
      <c r="W31" s="62"/>
      <c r="X31" s="62"/>
      <c r="Y31" s="62"/>
      <c r="Z31" s="62"/>
      <c r="AA31" s="62"/>
      <c r="AB31" s="62"/>
      <c r="AC31" s="62"/>
      <c r="AD31" s="62"/>
      <c r="AE31" s="62"/>
      <c r="AF31" s="62"/>
      <c r="AG31" s="62"/>
      <c r="AH31" s="62"/>
      <c r="AI31" s="62"/>
      <c r="AJ31" s="62"/>
      <c r="AK31" s="63"/>
      <c r="AL31" s="37"/>
    </row>
    <row r="32" spans="1:38" ht="15" customHeight="1" x14ac:dyDescent="0.35">
      <c r="B32" s="60"/>
      <c r="C32" s="62"/>
      <c r="D32" s="62"/>
      <c r="E32" s="62"/>
      <c r="F32" s="62"/>
      <c r="G32" s="62"/>
      <c r="H32" s="62"/>
      <c r="I32" s="62"/>
      <c r="J32" s="62"/>
      <c r="K32" s="62"/>
      <c r="L32" s="62"/>
      <c r="M32" s="62"/>
      <c r="N32" s="62"/>
      <c r="O32" s="62"/>
      <c r="P32" s="62"/>
      <c r="Q32" s="62"/>
      <c r="R32" s="62"/>
      <c r="S32" s="62"/>
      <c r="T32" s="62"/>
      <c r="U32" s="62"/>
      <c r="V32" s="62"/>
      <c r="W32" s="62"/>
      <c r="X32" s="62"/>
      <c r="Y32" s="62"/>
      <c r="Z32" s="62"/>
      <c r="AA32" s="62"/>
      <c r="AB32" s="62"/>
      <c r="AC32" s="62"/>
      <c r="AD32" s="62"/>
      <c r="AE32" s="62"/>
      <c r="AF32" s="62"/>
      <c r="AG32" s="62"/>
      <c r="AH32" s="62"/>
      <c r="AI32" s="62"/>
      <c r="AJ32" s="62"/>
      <c r="AK32" s="63"/>
      <c r="AL32" s="37"/>
    </row>
    <row r="33" spans="2:38" ht="15" customHeight="1" x14ac:dyDescent="0.35">
      <c r="B33" s="60"/>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2"/>
      <c r="AG33" s="62"/>
      <c r="AH33" s="62"/>
      <c r="AI33" s="62"/>
      <c r="AJ33" s="62"/>
      <c r="AK33" s="63"/>
      <c r="AL33" s="37"/>
    </row>
    <row r="34" spans="2:38" ht="15" customHeight="1" x14ac:dyDescent="0.35">
      <c r="B34" s="60"/>
      <c r="C34" s="62"/>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c r="AG34" s="62"/>
      <c r="AH34" s="62"/>
      <c r="AI34" s="62"/>
      <c r="AJ34" s="62"/>
      <c r="AK34" s="63"/>
      <c r="AL34" s="37"/>
    </row>
    <row r="35" spans="2:38" ht="15" customHeight="1" x14ac:dyDescent="0.35">
      <c r="B35" s="67"/>
      <c r="C35" s="68"/>
      <c r="D35" s="68"/>
      <c r="E35" s="68"/>
      <c r="F35" s="68"/>
      <c r="G35" s="68"/>
      <c r="H35" s="68"/>
      <c r="I35" s="68"/>
      <c r="J35" s="68"/>
      <c r="K35" s="68"/>
      <c r="L35" s="68"/>
      <c r="M35" s="68"/>
      <c r="N35" s="68"/>
      <c r="O35" s="68"/>
      <c r="P35" s="68"/>
      <c r="Q35" s="68"/>
      <c r="R35" s="68"/>
      <c r="S35" s="68"/>
      <c r="T35" s="68"/>
      <c r="U35" s="68"/>
      <c r="V35" s="68"/>
      <c r="W35" s="68"/>
      <c r="X35" s="68"/>
      <c r="Y35" s="68"/>
      <c r="Z35" s="68"/>
      <c r="AA35" s="68"/>
      <c r="AB35" s="68"/>
      <c r="AC35" s="68"/>
      <c r="AD35" s="68"/>
      <c r="AE35" s="68"/>
      <c r="AF35" s="68"/>
      <c r="AG35" s="68"/>
      <c r="AH35" s="68"/>
      <c r="AI35" s="68"/>
      <c r="AJ35" s="68"/>
      <c r="AK35" s="69"/>
      <c r="AL35" s="37"/>
    </row>
    <row r="36" spans="2:38" ht="15" customHeight="1" x14ac:dyDescent="0.35">
      <c r="B36" s="37"/>
      <c r="C36" s="37"/>
      <c r="D36" s="37"/>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7"/>
      <c r="AG36" s="37"/>
      <c r="AH36" s="37"/>
      <c r="AI36" s="37"/>
      <c r="AJ36" s="37"/>
      <c r="AK36" s="37"/>
      <c r="AL36" s="37"/>
    </row>
  </sheetData>
  <pageMargins left="0.7" right="0.7" top="0.75" bottom="0.75" header="0.3" footer="0.3"/>
  <pageSetup scale="79" orientation="portrait"/>
  <colBreaks count="1" manualBreakCount="1">
    <brk id="38" max="1048575" man="1"/>
  </colBreaks>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enableFormatConditionsCalculation="0">
    <tabColor theme="3" tint="-0.249977111117893"/>
  </sheetPr>
  <dimension ref="A1:BB50"/>
  <sheetViews>
    <sheetView showGridLines="0" zoomScale="130" zoomScaleNormal="130" zoomScalePageLayoutView="130" workbookViewId="0"/>
  </sheetViews>
  <sheetFormatPr defaultColWidth="0" defaultRowHeight="15.5" zeroHeight="1" x14ac:dyDescent="0.35"/>
  <cols>
    <col min="1" max="38" width="2.58203125" style="51" customWidth="1"/>
    <col min="39" max="54" width="0" style="51" hidden="1" customWidth="1"/>
    <col min="55" max="16384" width="2.58203125" style="51" hidden="1"/>
  </cols>
  <sheetData>
    <row r="1" spans="1:38" s="44" customFormat="1" ht="15" customHeight="1" x14ac:dyDescent="0.35">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row>
    <row r="2" spans="1:38" s="36" customFormat="1" ht="15" customHeight="1" x14ac:dyDescent="0.35"/>
    <row r="3" spans="1:38" s="36" customFormat="1" ht="15" customHeight="1" x14ac:dyDescent="0.35"/>
    <row r="4" spans="1:38" s="36" customFormat="1" ht="15" customHeight="1" x14ac:dyDescent="0.35"/>
    <row r="5" spans="1:38" s="36" customFormat="1" ht="15" customHeight="1" x14ac:dyDescent="0.35"/>
    <row r="6" spans="1:38" s="36" customFormat="1" ht="15" customHeight="1" x14ac:dyDescent="0.35"/>
    <row r="7" spans="1:38" s="36" customFormat="1" ht="14.5" x14ac:dyDescent="0.35"/>
    <row r="8" spans="1:38" s="36" customFormat="1" ht="14.5" x14ac:dyDescent="0.35"/>
    <row r="9" spans="1:38" s="36" customFormat="1" ht="14.5" x14ac:dyDescent="0.35"/>
    <row r="10" spans="1:38" x14ac:dyDescent="0.35"/>
    <row r="11" spans="1:38" ht="23.5" x14ac:dyDescent="0.55000000000000004">
      <c r="A11" s="74" t="s">
        <v>386</v>
      </c>
    </row>
    <row r="12" spans="1:38" x14ac:dyDescent="0.35">
      <c r="A12" s="75" t="s">
        <v>401</v>
      </c>
      <c r="B12" s="78" t="s">
        <v>387</v>
      </c>
    </row>
    <row r="13" spans="1:38" x14ac:dyDescent="0.35"/>
    <row r="14" spans="1:38" x14ac:dyDescent="0.35">
      <c r="B14" s="51" t="s">
        <v>407</v>
      </c>
    </row>
    <row r="15" spans="1:38" x14ac:dyDescent="0.35"/>
    <row r="16" spans="1:38" x14ac:dyDescent="0.35">
      <c r="B16" s="51" t="s">
        <v>400</v>
      </c>
    </row>
    <row r="17" spans="1:37" x14ac:dyDescent="0.35">
      <c r="B17" s="173" t="s">
        <v>403</v>
      </c>
      <c r="C17" s="173"/>
      <c r="D17" s="173"/>
      <c r="E17" s="173"/>
      <c r="F17" s="173"/>
      <c r="G17" s="173"/>
      <c r="H17" s="173"/>
      <c r="I17" s="173"/>
      <c r="J17" s="173"/>
      <c r="K17" s="173"/>
      <c r="L17" s="173"/>
      <c r="M17" s="173"/>
      <c r="N17" s="173"/>
      <c r="O17" s="173"/>
      <c r="P17" s="173"/>
      <c r="Q17" s="173"/>
      <c r="R17" s="173"/>
      <c r="S17" s="173"/>
      <c r="T17" s="173"/>
      <c r="U17" s="173"/>
      <c r="V17" s="173"/>
      <c r="W17" s="173"/>
      <c r="X17" s="173"/>
      <c r="Y17" s="173"/>
      <c r="Z17" s="173"/>
      <c r="AA17" s="173"/>
      <c r="AB17" s="173"/>
      <c r="AC17" s="173"/>
      <c r="AD17" s="173"/>
      <c r="AE17" s="173"/>
      <c r="AF17" s="173"/>
      <c r="AG17" s="173"/>
      <c r="AH17" s="173"/>
      <c r="AI17" s="173"/>
      <c r="AJ17" s="173"/>
      <c r="AK17" s="173"/>
    </row>
    <row r="18" spans="1:37" x14ac:dyDescent="0.35">
      <c r="B18" s="173" t="s">
        <v>404</v>
      </c>
      <c r="C18" s="173"/>
      <c r="D18" s="173"/>
      <c r="E18" s="173"/>
      <c r="F18" s="173"/>
      <c r="G18" s="173"/>
      <c r="H18" s="173"/>
      <c r="I18" s="173"/>
      <c r="J18" s="173"/>
      <c r="K18" s="173"/>
      <c r="L18" s="173"/>
      <c r="M18" s="173"/>
      <c r="N18" s="173"/>
      <c r="O18" s="173"/>
      <c r="P18" s="173"/>
      <c r="Q18" s="173"/>
      <c r="R18" s="173"/>
      <c r="S18" s="173"/>
      <c r="T18" s="173"/>
      <c r="U18" s="173"/>
      <c r="V18" s="173"/>
      <c r="W18" s="173"/>
      <c r="X18" s="173"/>
      <c r="Y18" s="173"/>
      <c r="Z18" s="173"/>
      <c r="AA18" s="173"/>
      <c r="AB18" s="173"/>
      <c r="AC18" s="173"/>
      <c r="AD18" s="173"/>
      <c r="AE18" s="173"/>
      <c r="AF18" s="173"/>
      <c r="AG18" s="173"/>
      <c r="AH18" s="173"/>
      <c r="AI18" s="173"/>
      <c r="AJ18" s="173"/>
      <c r="AK18" s="173"/>
    </row>
    <row r="19" spans="1:37" x14ac:dyDescent="0.35"/>
    <row r="20" spans="1:37" x14ac:dyDescent="0.35">
      <c r="B20" s="51" t="s">
        <v>405</v>
      </c>
    </row>
    <row r="21" spans="1:37" x14ac:dyDescent="0.35">
      <c r="B21" s="51" t="s">
        <v>437</v>
      </c>
    </row>
    <row r="22" spans="1:37" x14ac:dyDescent="0.35"/>
    <row r="23" spans="1:37" x14ac:dyDescent="0.35"/>
    <row r="24" spans="1:37" x14ac:dyDescent="0.35">
      <c r="A24" s="75" t="s">
        <v>402</v>
      </c>
      <c r="B24" s="78" t="s">
        <v>406</v>
      </c>
    </row>
    <row r="25" spans="1:37" x14ac:dyDescent="0.35"/>
    <row r="26" spans="1:37" x14ac:dyDescent="0.35">
      <c r="B26" s="51" t="s">
        <v>438</v>
      </c>
    </row>
    <row r="27" spans="1:37" x14ac:dyDescent="0.35"/>
    <row r="28" spans="1:37" x14ac:dyDescent="0.35">
      <c r="B28" s="76" t="s">
        <v>408</v>
      </c>
      <c r="C28" s="51" t="s">
        <v>416</v>
      </c>
    </row>
    <row r="29" spans="1:37" x14ac:dyDescent="0.35">
      <c r="B29" s="76" t="s">
        <v>408</v>
      </c>
      <c r="C29" s="51" t="s">
        <v>409</v>
      </c>
    </row>
    <row r="30" spans="1:37" x14ac:dyDescent="0.35">
      <c r="B30" s="76" t="s">
        <v>408</v>
      </c>
      <c r="C30" s="51" t="s">
        <v>410</v>
      </c>
    </row>
    <row r="31" spans="1:37" x14ac:dyDescent="0.35">
      <c r="B31" s="76" t="s">
        <v>408</v>
      </c>
      <c r="C31" s="51" t="s">
        <v>411</v>
      </c>
    </row>
    <row r="32" spans="1:37" x14ac:dyDescent="0.35">
      <c r="B32" s="76" t="s">
        <v>408</v>
      </c>
      <c r="C32" s="51" t="s">
        <v>412</v>
      </c>
    </row>
    <row r="33" spans="2:35" x14ac:dyDescent="0.35">
      <c r="B33" s="76" t="s">
        <v>408</v>
      </c>
      <c r="C33" s="51" t="s">
        <v>417</v>
      </c>
    </row>
    <row r="34" spans="2:35" x14ac:dyDescent="0.35">
      <c r="B34" s="76" t="s">
        <v>408</v>
      </c>
      <c r="C34" s="51" t="s">
        <v>413</v>
      </c>
    </row>
    <row r="35" spans="2:35" x14ac:dyDescent="0.35">
      <c r="B35" s="76" t="s">
        <v>408</v>
      </c>
      <c r="C35" s="51" t="s">
        <v>476</v>
      </c>
    </row>
    <row r="36" spans="2:35" x14ac:dyDescent="0.35">
      <c r="B36" s="76" t="s">
        <v>408</v>
      </c>
      <c r="C36" s="51" t="s">
        <v>414</v>
      </c>
    </row>
    <row r="37" spans="2:35" x14ac:dyDescent="0.35">
      <c r="B37" s="76" t="s">
        <v>408</v>
      </c>
      <c r="C37" s="51" t="s">
        <v>415</v>
      </c>
    </row>
    <row r="38" spans="2:35" x14ac:dyDescent="0.35">
      <c r="B38" s="76" t="s">
        <v>408</v>
      </c>
      <c r="C38" s="51" t="s">
        <v>419</v>
      </c>
    </row>
    <row r="39" spans="2:35" x14ac:dyDescent="0.35">
      <c r="B39" s="76" t="s">
        <v>408</v>
      </c>
      <c r="C39" s="51" t="s">
        <v>420</v>
      </c>
    </row>
    <row r="40" spans="2:35" x14ac:dyDescent="0.35">
      <c r="B40" s="76" t="s">
        <v>408</v>
      </c>
      <c r="C40" s="51" t="s">
        <v>421</v>
      </c>
    </row>
    <row r="41" spans="2:35" x14ac:dyDescent="0.35">
      <c r="B41" s="76" t="s">
        <v>408</v>
      </c>
      <c r="C41" s="51" t="s">
        <v>418</v>
      </c>
    </row>
    <row r="42" spans="2:35" x14ac:dyDescent="0.35">
      <c r="B42" s="76" t="s">
        <v>408</v>
      </c>
      <c r="C42" s="51" t="s">
        <v>422</v>
      </c>
    </row>
    <row r="43" spans="2:35" x14ac:dyDescent="0.35">
      <c r="B43" s="76" t="s">
        <v>408</v>
      </c>
      <c r="C43" s="51" t="s">
        <v>423</v>
      </c>
    </row>
    <row r="44" spans="2:35" x14ac:dyDescent="0.35">
      <c r="B44" s="76" t="s">
        <v>408</v>
      </c>
      <c r="C44" s="51" t="s">
        <v>424</v>
      </c>
    </row>
    <row r="45" spans="2:35" x14ac:dyDescent="0.35">
      <c r="B45" s="76"/>
    </row>
    <row r="46" spans="2:35" x14ac:dyDescent="0.35">
      <c r="B46" s="76"/>
    </row>
    <row r="47" spans="2:35" x14ac:dyDescent="0.35">
      <c r="C47" s="77" t="s">
        <v>425</v>
      </c>
      <c r="AB47" s="77" t="s">
        <v>426</v>
      </c>
      <c r="AI47" s="77"/>
    </row>
    <row r="48" spans="2:35" x14ac:dyDescent="0.35"/>
    <row r="49" x14ac:dyDescent="0.35"/>
    <row r="50" x14ac:dyDescent="0.35"/>
  </sheetData>
  <mergeCells count="2">
    <mergeCell ref="B17:AK17"/>
    <mergeCell ref="B18:AK18"/>
  </mergeCells>
  <hyperlinks>
    <hyperlink ref="B17" r:id="rId1" display="http://www.python.org/ftp/python/2.7.2/python-2.7.2.msi"/>
    <hyperlink ref="B18" r:id="rId2" display="http://downloads.sourceforge.net/project/pywin32/pywin32/Build216/pywin32-216.win32-py2.7.exe"/>
  </hyperlinks>
  <pageMargins left="0.7" right="0.7" top="0.75" bottom="0.75" header="0.3" footer="0.3"/>
  <ignoredErrors>
    <ignoredError sqref="A12:A24" numberStoredAsText="1"/>
  </ignoredErrors>
  <drawing r:id="rId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enableFormatConditionsCalculation="0">
    <tabColor theme="3" tint="-0.249977111117893"/>
  </sheetPr>
  <dimension ref="A1:BB50"/>
  <sheetViews>
    <sheetView showGridLines="0" showZeros="0" showOutlineSymbols="0" zoomScale="130" zoomScaleNormal="130" zoomScalePageLayoutView="130" workbookViewId="0"/>
  </sheetViews>
  <sheetFormatPr defaultColWidth="0" defaultRowHeight="12.5" zeroHeight="1" x14ac:dyDescent="0.25"/>
  <cols>
    <col min="1" max="38" width="2.58203125" style="45" customWidth="1"/>
    <col min="39" max="54" width="0" style="45" hidden="1" customWidth="1"/>
    <col min="55" max="16384" width="2.58203125" style="45" hidden="1"/>
  </cols>
  <sheetData>
    <row r="1" spans="1:38" s="44" customFormat="1" ht="15" customHeight="1" x14ac:dyDescent="0.35">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row>
    <row r="2" spans="1:38" s="36" customFormat="1" ht="15" customHeight="1" x14ac:dyDescent="0.35"/>
    <row r="3" spans="1:38" s="36" customFormat="1" ht="15" customHeight="1" x14ac:dyDescent="0.35"/>
    <row r="4" spans="1:38" s="36" customFormat="1" ht="15" customHeight="1" x14ac:dyDescent="0.35"/>
    <row r="5" spans="1:38" s="36" customFormat="1" ht="15" customHeight="1" x14ac:dyDescent="0.35"/>
    <row r="6" spans="1:38" s="36" customFormat="1" ht="15" customHeight="1" x14ac:dyDescent="0.35"/>
    <row r="7" spans="1:38" s="36" customFormat="1" ht="14.5" x14ac:dyDescent="0.35"/>
    <row r="8" spans="1:38" s="36" customFormat="1" ht="14.5" x14ac:dyDescent="0.35"/>
    <row r="9" spans="1:38" s="36" customFormat="1" ht="14.5" x14ac:dyDescent="0.35"/>
    <row r="10" spans="1:38" x14ac:dyDescent="0.25"/>
    <row r="11" spans="1:38" x14ac:dyDescent="0.25"/>
    <row r="12" spans="1:38" s="49" customFormat="1" ht="29.25" customHeight="1" x14ac:dyDescent="0.5">
      <c r="A12" s="48" t="s">
        <v>427</v>
      </c>
    </row>
    <row r="13" spans="1:38" s="49" customFormat="1" x14ac:dyDescent="0.25">
      <c r="C13" s="174" t="s">
        <v>435</v>
      </c>
      <c r="D13" s="174"/>
      <c r="E13" s="174"/>
      <c r="F13" s="174"/>
      <c r="G13" s="174"/>
      <c r="H13" s="174"/>
      <c r="I13" s="174"/>
      <c r="J13" s="174"/>
      <c r="K13" s="174"/>
      <c r="L13" s="174"/>
      <c r="M13" s="174"/>
      <c r="N13" s="174"/>
      <c r="O13" s="174"/>
      <c r="P13" s="174"/>
      <c r="Q13" s="174"/>
      <c r="R13" s="174"/>
      <c r="S13" s="174"/>
      <c r="T13" s="174"/>
      <c r="U13" s="174"/>
      <c r="V13" s="174"/>
      <c r="W13" s="174"/>
      <c r="X13" s="174"/>
      <c r="Y13" s="174"/>
      <c r="Z13" s="174"/>
      <c r="AA13" s="174"/>
      <c r="AB13" s="174"/>
      <c r="AC13" s="174"/>
      <c r="AD13" s="174"/>
      <c r="AE13" s="174"/>
      <c r="AF13" s="174"/>
      <c r="AG13" s="174"/>
      <c r="AH13" s="174"/>
      <c r="AI13" s="174"/>
      <c r="AJ13" s="174"/>
    </row>
    <row r="14" spans="1:38" s="49" customFormat="1" x14ac:dyDescent="0.25">
      <c r="E14" s="50"/>
    </row>
    <row r="15" spans="1:38" s="49" customFormat="1" ht="17.5" x14ac:dyDescent="0.35">
      <c r="A15" s="72" t="s">
        <v>428</v>
      </c>
    </row>
    <row r="16" spans="1:38" ht="17.5" x14ac:dyDescent="0.35">
      <c r="A16" s="72" t="s">
        <v>430</v>
      </c>
    </row>
    <row r="17" spans="1:37" x14ac:dyDescent="0.25"/>
    <row r="18" spans="1:37" ht="17.5" x14ac:dyDescent="0.35">
      <c r="A18" s="46" t="s">
        <v>429</v>
      </c>
    </row>
    <row r="19" spans="1:37" x14ac:dyDescent="0.25"/>
    <row r="20" spans="1:37" x14ac:dyDescent="0.25">
      <c r="Y20" s="86"/>
      <c r="Z20" s="86" t="s">
        <v>448</v>
      </c>
    </row>
    <row r="21" spans="1:37" x14ac:dyDescent="0.25"/>
    <row r="22" spans="1:37" x14ac:dyDescent="0.25"/>
    <row r="23" spans="1:37" x14ac:dyDescent="0.25"/>
    <row r="24" spans="1:37" x14ac:dyDescent="0.25"/>
    <row r="25" spans="1:37" x14ac:dyDescent="0.25"/>
    <row r="26" spans="1:37" x14ac:dyDescent="0.25"/>
    <row r="27" spans="1:37" s="51" customFormat="1" ht="15.5" x14ac:dyDescent="0.35">
      <c r="B27" s="77" t="s">
        <v>399</v>
      </c>
      <c r="AK27" s="79" t="s">
        <v>431</v>
      </c>
    </row>
    <row r="28" spans="1:37" s="51" customFormat="1" ht="15.5" x14ac:dyDescent="0.35"/>
    <row r="29" spans="1:37" s="51" customFormat="1" ht="15.5" x14ac:dyDescent="0.35"/>
    <row r="30" spans="1:37" s="51" customFormat="1" ht="15.5" x14ac:dyDescent="0.35"/>
    <row r="31" spans="1:37" hidden="1" x14ac:dyDescent="0.25"/>
    <row r="32" spans="1:37"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spans="2:2" hidden="1" x14ac:dyDescent="0.25"/>
    <row r="50" spans="2:2" hidden="1" x14ac:dyDescent="0.25">
      <c r="B50" s="47"/>
    </row>
  </sheetData>
  <mergeCells count="1">
    <mergeCell ref="C13:AJ13"/>
  </mergeCells>
  <pageMargins left="0.75" right="0.75" top="1" bottom="1" header="0.5" footer="0.5"/>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Button 1">
              <controlPr defaultSize="0" print="0" autoFill="0" autoPict="0" macro="[0]!PickWindow">
                <anchor moveWithCells="1" sizeWithCells="1">
                  <from>
                    <xdr:col>7</xdr:col>
                    <xdr:colOff>165100</xdr:colOff>
                    <xdr:row>19</xdr:row>
                    <xdr:rowOff>69850</xdr:rowOff>
                  </from>
                  <to>
                    <xdr:col>13</xdr:col>
                    <xdr:colOff>203200</xdr:colOff>
                    <xdr:row>23</xdr:row>
                    <xdr:rowOff>88900</xdr:rowOff>
                  </to>
                </anchor>
              </controlPr>
            </control>
          </mc:Choice>
        </mc:AlternateContent>
        <mc:AlternateContent xmlns:mc="http://schemas.openxmlformats.org/markup-compatibility/2006">
          <mc:Choice Requires="x14">
            <control shapeId="11266" r:id="rId5" name="Button 2">
              <controlPr defaultSize="0" print="0" autoFill="0" autoPict="0" macro="[0]!Defaults">
                <anchor moveWithCells="1" sizeWithCells="1">
                  <from>
                    <xdr:col>27</xdr:col>
                    <xdr:colOff>76200</xdr:colOff>
                    <xdr:row>20</xdr:row>
                    <xdr:rowOff>76200</xdr:rowOff>
                  </from>
                  <to>
                    <xdr:col>35</xdr:col>
                    <xdr:colOff>107950</xdr:colOff>
                    <xdr:row>23</xdr:row>
                    <xdr:rowOff>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enableFormatConditionsCalculation="0">
    <tabColor theme="3" tint="-0.249977111117893"/>
    <pageSetUpPr fitToPage="1"/>
  </sheetPr>
  <dimension ref="A1:BB56"/>
  <sheetViews>
    <sheetView showGridLines="0" zoomScale="130" zoomScaleNormal="130" zoomScalePageLayoutView="130" workbookViewId="0"/>
  </sheetViews>
  <sheetFormatPr defaultColWidth="0" defaultRowHeight="15.5" zeroHeight="1" x14ac:dyDescent="0.35"/>
  <cols>
    <col min="1" max="38" width="2.58203125" style="51" customWidth="1"/>
    <col min="39" max="54" width="0" style="51" hidden="1" customWidth="1"/>
    <col min="55" max="16384" width="2.58203125" style="51" hidden="1"/>
  </cols>
  <sheetData>
    <row r="1" spans="1:38" s="44" customFormat="1" ht="15" customHeight="1" x14ac:dyDescent="0.35">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row>
    <row r="2" spans="1:38" s="36" customFormat="1" ht="15" customHeight="1" x14ac:dyDescent="0.35"/>
    <row r="3" spans="1:38" s="36" customFormat="1" ht="15" customHeight="1" x14ac:dyDescent="0.35"/>
    <row r="4" spans="1:38" s="36" customFormat="1" ht="15" customHeight="1" x14ac:dyDescent="0.35"/>
    <row r="5" spans="1:38" s="36" customFormat="1" ht="15" customHeight="1" x14ac:dyDescent="0.35"/>
    <row r="6" spans="1:38" s="36" customFormat="1" ht="15" customHeight="1" x14ac:dyDescent="0.35"/>
    <row r="7" spans="1:38" s="36" customFormat="1" ht="14.5" x14ac:dyDescent="0.35"/>
    <row r="8" spans="1:38" s="36" customFormat="1" ht="14.5" x14ac:dyDescent="0.35"/>
    <row r="9" spans="1:38" s="36" customFormat="1" ht="14.5" x14ac:dyDescent="0.35"/>
    <row r="10" spans="1:38" s="45" customFormat="1" ht="12.5" x14ac:dyDescent="0.25"/>
    <row r="11" spans="1:38" s="45" customFormat="1" ht="18" x14ac:dyDescent="0.4">
      <c r="B11" s="83" t="s">
        <v>439</v>
      </c>
    </row>
    <row r="12" spans="1:38" s="45" customFormat="1" ht="12.5" x14ac:dyDescent="0.25"/>
    <row r="13" spans="1:38" s="45" customFormat="1" ht="17.5" x14ac:dyDescent="0.35">
      <c r="B13" s="73" t="s">
        <v>433</v>
      </c>
    </row>
    <row r="14" spans="1:38" s="45" customFormat="1" ht="12.5" x14ac:dyDescent="0.25"/>
    <row r="15" spans="1:38" s="45" customFormat="1" ht="12.5" x14ac:dyDescent="0.25"/>
    <row r="16" spans="1:38" x14ac:dyDescent="0.35">
      <c r="P16" s="52" t="s">
        <v>315</v>
      </c>
      <c r="R16" s="179">
        <v>2011</v>
      </c>
      <c r="S16" s="180"/>
      <c r="T16" s="180"/>
      <c r="U16" s="180"/>
      <c r="V16" s="180"/>
      <c r="W16" s="181"/>
    </row>
    <row r="17" spans="2:31" x14ac:dyDescent="0.35">
      <c r="P17" s="52" t="s">
        <v>317</v>
      </c>
      <c r="R17" s="182">
        <v>0.03</v>
      </c>
      <c r="S17" s="183"/>
      <c r="T17" s="183"/>
      <c r="U17" s="183"/>
      <c r="V17" s="183"/>
      <c r="W17" s="184"/>
    </row>
    <row r="18" spans="2:31" x14ac:dyDescent="0.35">
      <c r="R18" s="52"/>
      <c r="S18" s="52"/>
      <c r="T18" s="52"/>
      <c r="U18" s="52"/>
      <c r="V18" s="52"/>
      <c r="W18" s="52"/>
    </row>
    <row r="19" spans="2:31" x14ac:dyDescent="0.35">
      <c r="P19" s="52" t="s">
        <v>16</v>
      </c>
      <c r="R19" s="185">
        <v>10000000</v>
      </c>
      <c r="S19" s="186"/>
      <c r="T19" s="186"/>
      <c r="U19" s="186"/>
      <c r="V19" s="186"/>
      <c r="W19" s="187"/>
      <c r="X19" s="51" t="s">
        <v>319</v>
      </c>
    </row>
    <row r="20" spans="2:31" x14ac:dyDescent="0.35">
      <c r="P20" s="53" t="s">
        <v>331</v>
      </c>
      <c r="R20" s="185">
        <v>500000</v>
      </c>
      <c r="S20" s="186"/>
      <c r="T20" s="186"/>
      <c r="U20" s="186"/>
      <c r="V20" s="186"/>
      <c r="W20" s="187"/>
      <c r="X20" s="51" t="s">
        <v>319</v>
      </c>
    </row>
    <row r="21" spans="2:31" x14ac:dyDescent="0.35"/>
    <row r="22" spans="2:31" x14ac:dyDescent="0.35"/>
    <row r="23" spans="2:31" x14ac:dyDescent="0.35">
      <c r="R23" s="191">
        <f>INDEX(Model_Years,1,1)</f>
        <v>2013</v>
      </c>
      <c r="S23" s="191"/>
      <c r="T23" s="191"/>
      <c r="U23" s="191"/>
      <c r="V23" s="191"/>
      <c r="W23" s="191"/>
      <c r="Z23" s="175">
        <f>INDEX(Model_Years,1,2)</f>
        <v>2035</v>
      </c>
      <c r="AA23" s="175"/>
      <c r="AB23" s="175"/>
      <c r="AC23" s="175"/>
      <c r="AD23" s="175"/>
      <c r="AE23" s="175"/>
    </row>
    <row r="24" spans="2:31" x14ac:dyDescent="0.35">
      <c r="P24" s="52" t="s">
        <v>318</v>
      </c>
      <c r="R24" s="185">
        <v>10000</v>
      </c>
      <c r="S24" s="186"/>
      <c r="T24" s="186"/>
      <c r="U24" s="186"/>
      <c r="V24" s="186"/>
      <c r="W24" s="187"/>
      <c r="X24" s="52"/>
      <c r="Y24" s="52"/>
      <c r="Z24" s="176">
        <v>12000</v>
      </c>
      <c r="AA24" s="177"/>
      <c r="AB24" s="177"/>
      <c r="AC24" s="177"/>
      <c r="AD24" s="177"/>
      <c r="AE24" s="178"/>
    </row>
    <row r="25" spans="2:31" x14ac:dyDescent="0.35">
      <c r="R25" s="52"/>
      <c r="S25" s="52"/>
      <c r="T25" s="52"/>
      <c r="U25" s="52"/>
      <c r="V25" s="52"/>
      <c r="W25" s="52"/>
      <c r="X25" s="52"/>
      <c r="Y25" s="52"/>
      <c r="Z25" s="52"/>
      <c r="AA25" s="52"/>
      <c r="AB25" s="52"/>
      <c r="AC25" s="52"/>
      <c r="AD25" s="52"/>
      <c r="AE25" s="52"/>
    </row>
    <row r="26" spans="2:31" x14ac:dyDescent="0.35">
      <c r="P26" s="52" t="s">
        <v>370</v>
      </c>
      <c r="R26" s="179">
        <v>300</v>
      </c>
      <c r="S26" s="180"/>
      <c r="T26" s="180"/>
      <c r="U26" s="180"/>
      <c r="V26" s="180"/>
      <c r="W26" s="181"/>
      <c r="X26" s="52"/>
      <c r="Y26" s="52"/>
      <c r="Z26" s="52"/>
      <c r="AA26" s="52"/>
      <c r="AB26" s="52"/>
      <c r="AC26" s="52"/>
      <c r="AD26" s="52"/>
      <c r="AE26" s="52"/>
    </row>
    <row r="27" spans="2:31" x14ac:dyDescent="0.35"/>
    <row r="28" spans="2:31" x14ac:dyDescent="0.35">
      <c r="P28" s="52" t="s">
        <v>474</v>
      </c>
      <c r="R28" s="192">
        <v>3.75</v>
      </c>
      <c r="S28" s="193"/>
      <c r="T28" s="193"/>
      <c r="U28" s="193"/>
      <c r="V28" s="193"/>
      <c r="W28" s="194"/>
    </row>
    <row r="29" spans="2:31" x14ac:dyDescent="0.35"/>
    <row r="30" spans="2:31" ht="18.5" x14ac:dyDescent="0.45">
      <c r="B30" s="80" t="s">
        <v>432</v>
      </c>
    </row>
    <row r="31" spans="2:31" x14ac:dyDescent="0.35"/>
    <row r="32" spans="2:31" x14ac:dyDescent="0.35">
      <c r="C32" s="54"/>
      <c r="G32" s="82" t="s">
        <v>321</v>
      </c>
    </row>
    <row r="33" spans="7:31" x14ac:dyDescent="0.35">
      <c r="Q33" s="52" t="s">
        <v>310</v>
      </c>
      <c r="R33" s="188">
        <f ca="1">SUM('Annual Benefits'!I8:I57)</f>
        <v>119007390.02353346</v>
      </c>
      <c r="S33" s="188"/>
      <c r="T33" s="188"/>
      <c r="U33" s="188"/>
      <c r="V33" s="188"/>
      <c r="W33" s="188"/>
    </row>
    <row r="34" spans="7:31" x14ac:dyDescent="0.35">
      <c r="Q34" s="52" t="s">
        <v>311</v>
      </c>
      <c r="R34" s="189">
        <f ca="1">SUM('Annual Benefits'!J8:J57)</f>
        <v>-9334728.4770247936</v>
      </c>
      <c r="S34" s="189"/>
      <c r="T34" s="189"/>
      <c r="U34" s="189"/>
      <c r="V34" s="189"/>
      <c r="W34" s="189"/>
    </row>
    <row r="35" spans="7:31" x14ac:dyDescent="0.35">
      <c r="Q35" s="52" t="s">
        <v>313</v>
      </c>
      <c r="R35" s="189">
        <f>SUM('Annual Benefits'!M8:M57)</f>
        <v>173280.26095192489</v>
      </c>
      <c r="S35" s="189"/>
      <c r="T35" s="189"/>
      <c r="U35" s="189"/>
      <c r="V35" s="189"/>
      <c r="W35" s="189"/>
    </row>
    <row r="36" spans="7:31" ht="16" thickBot="1" x14ac:dyDescent="0.4">
      <c r="Q36" s="52" t="s">
        <v>466</v>
      </c>
      <c r="R36" s="190">
        <f>SUM('Annual Benefits'!L8:L57)</f>
        <v>11022207.800150601</v>
      </c>
      <c r="S36" s="190"/>
      <c r="T36" s="190"/>
      <c r="U36" s="190"/>
      <c r="V36" s="190"/>
      <c r="W36" s="190"/>
    </row>
    <row r="37" spans="7:31" x14ac:dyDescent="0.35">
      <c r="Q37" s="52" t="s">
        <v>322</v>
      </c>
      <c r="R37" s="195">
        <f ca="1">SUM(R33:R36)</f>
        <v>120868149.60761119</v>
      </c>
      <c r="S37" s="195"/>
      <c r="T37" s="195"/>
      <c r="U37" s="195"/>
      <c r="V37" s="195"/>
      <c r="W37" s="195"/>
    </row>
    <row r="38" spans="7:31" x14ac:dyDescent="0.35"/>
    <row r="39" spans="7:31" x14ac:dyDescent="0.35">
      <c r="G39" s="82" t="s">
        <v>434</v>
      </c>
      <c r="Q39" s="54"/>
      <c r="R39" s="54"/>
    </row>
    <row r="40" spans="7:31" x14ac:dyDescent="0.35">
      <c r="Q40" s="52" t="s">
        <v>328</v>
      </c>
      <c r="R40" s="188">
        <f>R19</f>
        <v>10000000</v>
      </c>
      <c r="S40" s="188"/>
      <c r="T40" s="188"/>
      <c r="U40" s="188"/>
      <c r="V40" s="188"/>
      <c r="W40" s="188"/>
    </row>
    <row r="41" spans="7:31" x14ac:dyDescent="0.35">
      <c r="Q41" s="52" t="s">
        <v>320</v>
      </c>
      <c r="R41" s="188">
        <f>SUM('Annual Benefits'!N8:N57)</f>
        <v>7982334.167804298</v>
      </c>
      <c r="S41" s="188"/>
      <c r="T41" s="188"/>
      <c r="U41" s="188"/>
      <c r="V41" s="188"/>
      <c r="W41" s="188"/>
    </row>
    <row r="42" spans="7:31" ht="16" thickBot="1" x14ac:dyDescent="0.4">
      <c r="Q42" s="52" t="s">
        <v>322</v>
      </c>
      <c r="R42" s="196">
        <f>SUM(R40:R41)</f>
        <v>17982334.167804297</v>
      </c>
      <c r="S42" s="196"/>
      <c r="T42" s="196"/>
      <c r="U42" s="196"/>
      <c r="V42" s="196"/>
      <c r="W42" s="196"/>
    </row>
    <row r="43" spans="7:31" x14ac:dyDescent="0.35"/>
    <row r="44" spans="7:31" ht="16" thickBot="1" x14ac:dyDescent="0.4">
      <c r="G44" s="82" t="s">
        <v>325</v>
      </c>
      <c r="R44" s="197">
        <f ca="1">SUM('Annual Benefits'!K8:K57)</f>
        <v>9334728.4770247936</v>
      </c>
      <c r="S44" s="197"/>
      <c r="T44" s="197"/>
      <c r="U44" s="197"/>
      <c r="V44" s="197"/>
      <c r="W44" s="197"/>
    </row>
    <row r="45" spans="7:31" x14ac:dyDescent="0.35"/>
    <row r="46" spans="7:31" ht="18.5" x14ac:dyDescent="0.45">
      <c r="Q46" s="55"/>
      <c r="R46" s="201" t="s">
        <v>326</v>
      </c>
      <c r="S46" s="201"/>
      <c r="T46" s="201"/>
      <c r="U46" s="201"/>
      <c r="V46" s="201"/>
      <c r="W46" s="201"/>
      <c r="X46" s="201"/>
      <c r="Y46" s="81"/>
      <c r="Z46" s="81"/>
      <c r="AE46" s="56" t="s">
        <v>327</v>
      </c>
    </row>
    <row r="47" spans="7:31" ht="19" thickBot="1" x14ac:dyDescent="0.5">
      <c r="Q47" s="56" t="s">
        <v>323</v>
      </c>
      <c r="R47" s="198">
        <f ca="1">R37-R42</f>
        <v>102885815.43980689</v>
      </c>
      <c r="S47" s="198"/>
      <c r="T47" s="198"/>
      <c r="U47" s="198"/>
      <c r="V47" s="198"/>
      <c r="W47" s="198"/>
      <c r="X47" s="198"/>
      <c r="Z47" s="198">
        <f ca="1">R37+R44-R42</f>
        <v>112220543.91683169</v>
      </c>
      <c r="AA47" s="198"/>
      <c r="AB47" s="198"/>
      <c r="AC47" s="198"/>
      <c r="AD47" s="198"/>
      <c r="AE47" s="198"/>
    </row>
    <row r="48" spans="7:31" ht="19" thickBot="1" x14ac:dyDescent="0.5">
      <c r="Q48" s="56" t="s">
        <v>324</v>
      </c>
      <c r="R48" s="200">
        <f ca="1">R37/R42</f>
        <v>6.721493910618924</v>
      </c>
      <c r="S48" s="200"/>
      <c r="T48" s="200"/>
      <c r="U48" s="200"/>
      <c r="V48" s="200"/>
      <c r="W48" s="200"/>
      <c r="X48" s="200"/>
      <c r="Z48" s="199">
        <f ca="1">(R37+R44)/R42</f>
        <v>7.2405994054849776</v>
      </c>
      <c r="AA48" s="199"/>
      <c r="AB48" s="199"/>
      <c r="AC48" s="199"/>
      <c r="AD48" s="199"/>
      <c r="AE48" s="199"/>
    </row>
    <row r="49" spans="1:35" x14ac:dyDescent="0.35"/>
    <row r="50" spans="1:35" x14ac:dyDescent="0.35"/>
    <row r="51" spans="1:35" x14ac:dyDescent="0.35">
      <c r="A51" s="77" t="s">
        <v>426</v>
      </c>
      <c r="C51" s="77"/>
      <c r="AB51" s="77"/>
      <c r="AI51" s="77"/>
    </row>
    <row r="52" spans="1:35" x14ac:dyDescent="0.35"/>
    <row r="53" spans="1:35" x14ac:dyDescent="0.35"/>
    <row r="54" spans="1:35" x14ac:dyDescent="0.35"/>
    <row r="55" spans="1:35" x14ac:dyDescent="0.35"/>
    <row r="56" spans="1:35" x14ac:dyDescent="0.35"/>
  </sheetData>
  <mergeCells count="24">
    <mergeCell ref="Z47:AE47"/>
    <mergeCell ref="Z48:AE48"/>
    <mergeCell ref="R47:X47"/>
    <mergeCell ref="R48:X48"/>
    <mergeCell ref="R46:X46"/>
    <mergeCell ref="R37:W37"/>
    <mergeCell ref="R40:W40"/>
    <mergeCell ref="R41:W41"/>
    <mergeCell ref="R42:W42"/>
    <mergeCell ref="R44:W44"/>
    <mergeCell ref="R33:W33"/>
    <mergeCell ref="R34:W34"/>
    <mergeCell ref="R36:W36"/>
    <mergeCell ref="R23:W23"/>
    <mergeCell ref="R24:W24"/>
    <mergeCell ref="R26:W26"/>
    <mergeCell ref="R28:W28"/>
    <mergeCell ref="R35:W35"/>
    <mergeCell ref="Z23:AE23"/>
    <mergeCell ref="Z24:AE24"/>
    <mergeCell ref="R16:W16"/>
    <mergeCell ref="R17:W17"/>
    <mergeCell ref="R19:W19"/>
    <mergeCell ref="R20:W20"/>
  </mergeCells>
  <pageMargins left="0.3" right="0.17" top="0.6" bottom="0.65" header="0.5" footer="0.5"/>
  <pageSetup scale="94" orientation="portrait"/>
  <colBreaks count="1" manualBreakCount="1">
    <brk id="198" max="1048575" man="1"/>
  </colBreaks>
  <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enableFormatConditionsCalculation="0">
    <tabColor theme="8" tint="0.59999389629810485"/>
  </sheetPr>
  <dimension ref="A1:G15"/>
  <sheetViews>
    <sheetView showGridLines="0" showZeros="0" workbookViewId="0">
      <selection activeCell="A2" sqref="A2"/>
    </sheetView>
  </sheetViews>
  <sheetFormatPr defaultColWidth="11" defaultRowHeight="15.5" x14ac:dyDescent="0.35"/>
  <cols>
    <col min="1" max="1" width="5.08203125" bestFit="1" customWidth="1"/>
    <col min="2" max="2" width="9.5" bestFit="1" customWidth="1"/>
    <col min="3" max="3" width="10.58203125" bestFit="1" customWidth="1"/>
    <col min="4" max="4" width="10.08203125" bestFit="1" customWidth="1"/>
    <col min="5" max="5" width="8.5" bestFit="1" customWidth="1"/>
    <col min="6" max="6" width="9.83203125" bestFit="1" customWidth="1"/>
    <col min="7" max="7" width="8.5" bestFit="1" customWidth="1"/>
  </cols>
  <sheetData>
    <row r="1" spans="1:7" ht="88.5" customHeight="1" x14ac:dyDescent="0.35">
      <c r="A1" t="s">
        <v>469</v>
      </c>
    </row>
    <row r="2" spans="1:7" ht="16" thickBot="1" x14ac:dyDescent="0.4"/>
    <row r="3" spans="1:7" ht="62.5" thickBot="1" x14ac:dyDescent="0.4">
      <c r="A3" s="93" t="s">
        <v>280</v>
      </c>
      <c r="B3" s="96" t="s">
        <v>298</v>
      </c>
      <c r="C3" s="94" t="s">
        <v>308</v>
      </c>
      <c r="D3" s="94" t="s">
        <v>309</v>
      </c>
      <c r="E3" s="94" t="s">
        <v>307</v>
      </c>
      <c r="F3" s="94" t="s">
        <v>463</v>
      </c>
      <c r="G3" s="95" t="s">
        <v>464</v>
      </c>
    </row>
    <row r="4" spans="1:7" x14ac:dyDescent="0.35">
      <c r="A4" s="101">
        <f t="shared" ref="A4:A15" si="0">INDEX(Model_Years,1,INT((ROW()-ROW($A$3)-1)/6)+1)</f>
        <v>2013</v>
      </c>
      <c r="B4" s="97" t="str">
        <f t="shared" ref="B4:B15" si="1">INDEX(User_Classes,1,MOD(ROW()-ROW($A$3)-1,6)+1)</f>
        <v>SOV</v>
      </c>
      <c r="C4" s="88">
        <f ca="1">SUMIF(Results!$C$2:$C$401,INT((ROW()-ROW($A$3)-1)/6),OFFSET(Results!$AU$2:$AU$401,0,MOD(ROW()-ROW($A$3)-1,6)))</f>
        <v>17783.507958744609</v>
      </c>
      <c r="D4" s="88">
        <f ca="1">SUMIF(Results!$C$2:$C$401,INT((ROW()-ROW($A$3)-1)/6),OFFSET(Results!$BA$2:$BA$401,0,MOD(ROW()-ROW($A$3)-1,6)))</f>
        <v>-1599.2653030721503</v>
      </c>
      <c r="E4" s="88">
        <f ca="1">SUMIF(Results!$C$2:$C$401,INT((ROW()-ROW($A$3)-1)/6),OFFSET(Results!$AO$2:$AO$401,0,MOD(ROW()-ROW($A$3)-1,6)))</f>
        <v>1599.2653030721506</v>
      </c>
      <c r="F4" s="88">
        <f ca="1">SUMIF(Results!$C$2:$C$401,INT((ROW()-ROW($A$3)-1)/6),OFFSET(Results!$Q$2:$Q$401,0,MOD(ROW()-ROW($A$3)-1,6)))</f>
        <v>413626.69346870354</v>
      </c>
      <c r="G4" s="89">
        <f ca="1">SUMIF(Results!$C$2:$C$401,INT((ROW()-ROW($A$3)-1)/6),OFFSET(Results!$W$2:$W$401,0,MOD(ROW()-ROW($A$3)-1,6)))</f>
        <v>8119.5229970849632</v>
      </c>
    </row>
    <row r="5" spans="1:7" x14ac:dyDescent="0.35">
      <c r="A5" s="102">
        <f t="shared" si="0"/>
        <v>2013</v>
      </c>
      <c r="B5" s="98" t="str">
        <f t="shared" si="1"/>
        <v>HOV2</v>
      </c>
      <c r="C5" s="84">
        <f ca="1">SUMIF(Results!$C$2:$C$401,INT((ROW()-ROW($A$3)-1)/6),OFFSET(Results!$AU$2:$AU$401,0,MOD(ROW()-ROW($A$3)-1,6)))</f>
        <v>-68.66562125568376</v>
      </c>
      <c r="D5" s="84">
        <f ca="1">SUMIF(Results!$C$2:$C$401,INT((ROW()-ROW($A$3)-1)/6),OFFSET(Results!$BA$2:$BA$401,0,MOD(ROW()-ROW($A$3)-1,6)))</f>
        <v>0</v>
      </c>
      <c r="E5" s="84">
        <f ca="1">SUMIF(Results!$C$2:$C$401,INT((ROW()-ROW($A$3)-1)/6),OFFSET(Results!$AO$2:$AO$401,0,MOD(ROW()-ROW($A$3)-1,6)))</f>
        <v>0</v>
      </c>
      <c r="F5" s="84">
        <f ca="1">SUMIF(Results!$C$2:$C$401,INT((ROW()-ROW($A$3)-1)/6),OFFSET(Results!$Q$2:$Q$401,0,MOD(ROW()-ROW($A$3)-1,6)))</f>
        <v>59306.554008813233</v>
      </c>
      <c r="G5" s="90">
        <f ca="1">SUMIF(Results!$C$2:$C$401,INT((ROW()-ROW($A$3)-1)/6),OFFSET(Results!$W$2:$W$401,0,MOD(ROW()-ROW($A$3)-1,6)))</f>
        <v>890.4639087347382</v>
      </c>
    </row>
    <row r="6" spans="1:7" x14ac:dyDescent="0.35">
      <c r="A6" s="102">
        <f t="shared" si="0"/>
        <v>2013</v>
      </c>
      <c r="B6" s="98" t="str">
        <f t="shared" si="1"/>
        <v>HOV3</v>
      </c>
      <c r="C6" s="84">
        <f ca="1">SUMIF(Results!$C$2:$C$401,INT((ROW()-ROW($A$3)-1)/6),OFFSET(Results!$AU$2:$AU$401,0,MOD(ROW()-ROW($A$3)-1,6)))</f>
        <v>-65.608159920184789</v>
      </c>
      <c r="D6" s="84">
        <f ca="1">SUMIF(Results!$C$2:$C$401,INT((ROW()-ROW($A$3)-1)/6),OFFSET(Results!$BA$2:$BA$401,0,MOD(ROW()-ROW($A$3)-1,6)))</f>
        <v>0</v>
      </c>
      <c r="E6" s="84">
        <f ca="1">SUMIF(Results!$C$2:$C$401,INT((ROW()-ROW($A$3)-1)/6),OFFSET(Results!$AO$2:$AO$401,0,MOD(ROW()-ROW($A$3)-1,6)))</f>
        <v>0</v>
      </c>
      <c r="F6" s="84">
        <f ca="1">SUMIF(Results!$C$2:$C$401,INT((ROW()-ROW($A$3)-1)/6),OFFSET(Results!$Q$2:$Q$401,0,MOD(ROW()-ROW($A$3)-1,6)))</f>
        <v>26288.486050035408</v>
      </c>
      <c r="G6" s="90">
        <f ca="1">SUMIF(Results!$C$2:$C$401,INT((ROW()-ROW($A$3)-1)/6),OFFSET(Results!$W$2:$W$401,0,MOD(ROW()-ROW($A$3)-1,6)))</f>
        <v>398.96077532087713</v>
      </c>
    </row>
    <row r="7" spans="1:7" x14ac:dyDescent="0.35">
      <c r="A7" s="102">
        <f t="shared" si="0"/>
        <v>2013</v>
      </c>
      <c r="B7" s="98" t="str">
        <f t="shared" si="1"/>
        <v>COM</v>
      </c>
      <c r="C7" s="84">
        <f ca="1">SUMIF(Results!$C$2:$C$401,INT((ROW()-ROW($A$3)-1)/6),OFFSET(Results!$AU$2:$AU$401,0,MOD(ROW()-ROW($A$3)-1,6)))</f>
        <v>2137.0905875047265</v>
      </c>
      <c r="D7" s="84">
        <f ca="1">SUMIF(Results!$C$2:$C$401,INT((ROW()-ROW($A$3)-1)/6),OFFSET(Results!$BA$2:$BA$401,0,MOD(ROW()-ROW($A$3)-1,6)))</f>
        <v>0</v>
      </c>
      <c r="E7" s="84">
        <f ca="1">SUMIF(Results!$C$2:$C$401,INT((ROW()-ROW($A$3)-1)/6),OFFSET(Results!$AO$2:$AO$401,0,MOD(ROW()-ROW($A$3)-1,6)))</f>
        <v>0</v>
      </c>
      <c r="F7" s="84">
        <f ca="1">SUMIF(Results!$C$2:$C$401,INT((ROW()-ROW($A$3)-1)/6),OFFSET(Results!$Q$2:$Q$401,0,MOD(ROW()-ROW($A$3)-1,6)))</f>
        <v>35213.58677953537</v>
      </c>
      <c r="G7" s="90">
        <f ca="1">SUMIF(Results!$C$2:$C$401,INT((ROW()-ROW($A$3)-1)/6),OFFSET(Results!$W$2:$W$401,0,MOD(ROW()-ROW($A$3)-1,6)))</f>
        <v>679.97027960621847</v>
      </c>
    </row>
    <row r="8" spans="1:7" x14ac:dyDescent="0.35">
      <c r="A8" s="102">
        <f t="shared" si="0"/>
        <v>2013</v>
      </c>
      <c r="B8" s="98" t="str">
        <f t="shared" si="1"/>
        <v>MTK</v>
      </c>
      <c r="C8" s="84">
        <f ca="1">SUMIF(Results!$C$2:$C$401,INT((ROW()-ROW($A$3)-1)/6),OFFSET(Results!$AU$2:$AU$401,0,MOD(ROW()-ROW($A$3)-1,6)))</f>
        <v>985.02291488405365</v>
      </c>
      <c r="D8" s="84">
        <f ca="1">SUMIF(Results!$C$2:$C$401,INT((ROW()-ROW($A$3)-1)/6),OFFSET(Results!$BA$2:$BA$401,0,MOD(ROW()-ROW($A$3)-1,6)))</f>
        <v>0</v>
      </c>
      <c r="E8" s="84">
        <f ca="1">SUMIF(Results!$C$2:$C$401,INT((ROW()-ROW($A$3)-1)/6),OFFSET(Results!$AO$2:$AO$401,0,MOD(ROW()-ROW($A$3)-1,6)))</f>
        <v>0</v>
      </c>
      <c r="F8" s="84">
        <f ca="1">SUMIF(Results!$C$2:$C$401,INT((ROW()-ROW($A$3)-1)/6),OFFSET(Results!$Q$2:$Q$401,0,MOD(ROW()-ROW($A$3)-1,6)))</f>
        <v>14821.280641818239</v>
      </c>
      <c r="G8" s="90">
        <f ca="1">SUMIF(Results!$C$2:$C$401,INT((ROW()-ROW($A$3)-1)/6),OFFSET(Results!$W$2:$W$401,0,MOD(ROW()-ROW($A$3)-1,6)))</f>
        <v>293.28808477476997</v>
      </c>
    </row>
    <row r="9" spans="1:7" ht="16" thickBot="1" x14ac:dyDescent="0.4">
      <c r="A9" s="103">
        <f t="shared" si="0"/>
        <v>2013</v>
      </c>
      <c r="B9" s="99" t="str">
        <f t="shared" si="1"/>
        <v>HTK</v>
      </c>
      <c r="C9" s="91">
        <f ca="1">SUMIF(Results!$C$2:$C$401,INT((ROW()-ROW($A$3)-1)/6),OFFSET(Results!$AU$2:$AU$401,0,MOD(ROW()-ROW($A$3)-1,6)))</f>
        <v>1097.3616519128282</v>
      </c>
      <c r="D9" s="91">
        <f ca="1">SUMIF(Results!$C$2:$C$401,INT((ROW()-ROW($A$3)-1)/6),OFFSET(Results!$BA$2:$BA$401,0,MOD(ROW()-ROW($A$3)-1,6)))</f>
        <v>0</v>
      </c>
      <c r="E9" s="91">
        <f ca="1">SUMIF(Results!$C$2:$C$401,INT((ROW()-ROW($A$3)-1)/6),OFFSET(Results!$AO$2:$AO$401,0,MOD(ROW()-ROW($A$3)-1,6)))</f>
        <v>0</v>
      </c>
      <c r="F9" s="91">
        <f ca="1">SUMIF(Results!$C$2:$C$401,INT((ROW()-ROW($A$3)-1)/6),OFFSET(Results!$Q$2:$Q$401,0,MOD(ROW()-ROW($A$3)-1,6)))</f>
        <v>17916.087492074032</v>
      </c>
      <c r="G9" s="92">
        <f ca="1">SUMIF(Results!$C$2:$C$401,INT((ROW()-ROW($A$3)-1)/6),OFFSET(Results!$W$2:$W$401,0,MOD(ROW()-ROW($A$3)-1,6)))</f>
        <v>347.00371372908916</v>
      </c>
    </row>
    <row r="10" spans="1:7" x14ac:dyDescent="0.35">
      <c r="A10" s="106">
        <f t="shared" si="0"/>
        <v>2035</v>
      </c>
      <c r="B10" s="107" t="str">
        <f t="shared" si="1"/>
        <v>SOV</v>
      </c>
      <c r="C10" s="108">
        <f ca="1">SUMIF(Results!$C$2:$C$401,INT((ROW()-ROW($A$3)-1)/6),OFFSET(Results!$AU$2:$AU$401,0,MOD(ROW()-ROW($A$3)-1,6)))</f>
        <v>23078.990426989159</v>
      </c>
      <c r="D10" s="108">
        <f ca="1">SUMIF(Results!$C$2:$C$401,INT((ROW()-ROW($A$3)-1)/6),OFFSET(Results!$BA$2:$BA$401,0,MOD(ROW()-ROW($A$3)-1,6)))</f>
        <v>-2457.1280089633583</v>
      </c>
      <c r="E10" s="108">
        <f ca="1">SUMIF(Results!$C$2:$C$401,INT((ROW()-ROW($A$3)-1)/6),OFFSET(Results!$AO$2:$AO$401,0,MOD(ROW()-ROW($A$3)-1,6)))</f>
        <v>2457.1280089633583</v>
      </c>
      <c r="F10" s="108">
        <f ca="1">SUMIF(Results!$C$2:$C$401,INT((ROW()-ROW($A$3)-1)/6),OFFSET(Results!$Q$2:$Q$401,0,MOD(ROW()-ROW($A$3)-1,6)))</f>
        <v>491386.03479527519</v>
      </c>
      <c r="G10" s="109">
        <f ca="1">SUMIF(Results!$C$2:$C$401,INT((ROW()-ROW($A$3)-1)/6),OFFSET(Results!$W$2:$W$401,0,MOD(ROW()-ROW($A$3)-1,6)))</f>
        <v>11919.069731388916</v>
      </c>
    </row>
    <row r="11" spans="1:7" x14ac:dyDescent="0.35">
      <c r="A11" s="104">
        <f t="shared" si="0"/>
        <v>2035</v>
      </c>
      <c r="B11" s="100" t="str">
        <f t="shared" si="1"/>
        <v>HOV2</v>
      </c>
      <c r="C11" s="85">
        <f ca="1">SUMIF(Results!$C$2:$C$401,INT((ROW()-ROW($A$3)-1)/6),OFFSET(Results!$AU$2:$AU$401,0,MOD(ROW()-ROW($A$3)-1,6)))</f>
        <v>-658.35425304013802</v>
      </c>
      <c r="D11" s="85">
        <f ca="1">SUMIF(Results!$C$2:$C$401,INT((ROW()-ROW($A$3)-1)/6),OFFSET(Results!$BA$2:$BA$401,0,MOD(ROW()-ROW($A$3)-1,6)))</f>
        <v>0</v>
      </c>
      <c r="E11" s="85">
        <f ca="1">SUMIF(Results!$C$2:$C$401,INT((ROW()-ROW($A$3)-1)/6),OFFSET(Results!$AO$2:$AO$401,0,MOD(ROW()-ROW($A$3)-1,6)))</f>
        <v>0</v>
      </c>
      <c r="F11" s="85">
        <f ca="1">SUMIF(Results!$C$2:$C$401,INT((ROW()-ROW($A$3)-1)/6),OFFSET(Results!$Q$2:$Q$401,0,MOD(ROW()-ROW($A$3)-1,6)))</f>
        <v>109265.11517775441</v>
      </c>
      <c r="G11" s="110">
        <f ca="1">SUMIF(Results!$C$2:$C$401,INT((ROW()-ROW($A$3)-1)/6),OFFSET(Results!$W$2:$W$401,0,MOD(ROW()-ROW($A$3)-1,6)))</f>
        <v>1802.5585749306611</v>
      </c>
    </row>
    <row r="12" spans="1:7" x14ac:dyDescent="0.35">
      <c r="A12" s="104">
        <f t="shared" si="0"/>
        <v>2035</v>
      </c>
      <c r="B12" s="100" t="str">
        <f t="shared" si="1"/>
        <v>HOV3</v>
      </c>
      <c r="C12" s="85">
        <f ca="1">SUMIF(Results!$C$2:$C$401,INT((ROW()-ROW($A$3)-1)/6),OFFSET(Results!$AU$2:$AU$401,0,MOD(ROW()-ROW($A$3)-1,6)))</f>
        <v>-628.34401894360144</v>
      </c>
      <c r="D12" s="85">
        <f ca="1">SUMIF(Results!$C$2:$C$401,INT((ROW()-ROW($A$3)-1)/6),OFFSET(Results!$BA$2:$BA$401,0,MOD(ROW()-ROW($A$3)-1,6)))</f>
        <v>0</v>
      </c>
      <c r="E12" s="85">
        <f ca="1">SUMIF(Results!$C$2:$C$401,INT((ROW()-ROW($A$3)-1)/6),OFFSET(Results!$AO$2:$AO$401,0,MOD(ROW()-ROW($A$3)-1,6)))</f>
        <v>0</v>
      </c>
      <c r="F12" s="85">
        <f ca="1">SUMIF(Results!$C$2:$C$401,INT((ROW()-ROW($A$3)-1)/6),OFFSET(Results!$Q$2:$Q$401,0,MOD(ROW()-ROW($A$3)-1,6)))</f>
        <v>44295.635107235532</v>
      </c>
      <c r="G12" s="110">
        <f ca="1">SUMIF(Results!$C$2:$C$401,INT((ROW()-ROW($A$3)-1)/6),OFFSET(Results!$W$2:$W$401,0,MOD(ROW()-ROW($A$3)-1,6)))</f>
        <v>764.81349364586424</v>
      </c>
    </row>
    <row r="13" spans="1:7" x14ac:dyDescent="0.35">
      <c r="A13" s="104">
        <f t="shared" si="0"/>
        <v>2035</v>
      </c>
      <c r="B13" s="100" t="str">
        <f t="shared" si="1"/>
        <v>COM</v>
      </c>
      <c r="C13" s="85">
        <f ca="1">SUMIF(Results!$C$2:$C$401,INT((ROW()-ROW($A$3)-1)/6),OFFSET(Results!$AU$2:$AU$401,0,MOD(ROW()-ROW($A$3)-1,6)))</f>
        <v>3536.8205445367757</v>
      </c>
      <c r="D13" s="85">
        <f ca="1">SUMIF(Results!$C$2:$C$401,INT((ROW()-ROW($A$3)-1)/6),OFFSET(Results!$BA$2:$BA$401,0,MOD(ROW()-ROW($A$3)-1,6)))</f>
        <v>0</v>
      </c>
      <c r="E13" s="85">
        <f ca="1">SUMIF(Results!$C$2:$C$401,INT((ROW()-ROW($A$3)-1)/6),OFFSET(Results!$AO$2:$AO$401,0,MOD(ROW()-ROW($A$3)-1,6)))</f>
        <v>0</v>
      </c>
      <c r="F13" s="85">
        <f ca="1">SUMIF(Results!$C$2:$C$401,INT((ROW()-ROW($A$3)-1)/6),OFFSET(Results!$Q$2:$Q$401,0,MOD(ROW()-ROW($A$3)-1,6)))</f>
        <v>39851.485715139766</v>
      </c>
      <c r="G13" s="110">
        <f ca="1">SUMIF(Results!$C$2:$C$401,INT((ROW()-ROW($A$3)-1)/6),OFFSET(Results!$W$2:$W$401,0,MOD(ROW()-ROW($A$3)-1,6)))</f>
        <v>987.67065480735789</v>
      </c>
    </row>
    <row r="14" spans="1:7" x14ac:dyDescent="0.35">
      <c r="A14" s="104">
        <f t="shared" si="0"/>
        <v>2035</v>
      </c>
      <c r="B14" s="100" t="str">
        <f t="shared" si="1"/>
        <v>MTK</v>
      </c>
      <c r="C14" s="85">
        <f ca="1">SUMIF(Results!$C$2:$C$401,INT((ROW()-ROW($A$3)-1)/6),OFFSET(Results!$AU$2:$AU$401,0,MOD(ROW()-ROW($A$3)-1,6)))</f>
        <v>1483.8877892508799</v>
      </c>
      <c r="D14" s="85">
        <f ca="1">SUMIF(Results!$C$2:$C$401,INT((ROW()-ROW($A$3)-1)/6),OFFSET(Results!$BA$2:$BA$401,0,MOD(ROW()-ROW($A$3)-1,6)))</f>
        <v>0</v>
      </c>
      <c r="E14" s="85">
        <f ca="1">SUMIF(Results!$C$2:$C$401,INT((ROW()-ROW($A$3)-1)/6),OFFSET(Results!$AO$2:$AO$401,0,MOD(ROW()-ROW($A$3)-1,6)))</f>
        <v>0</v>
      </c>
      <c r="F14" s="85">
        <f ca="1">SUMIF(Results!$C$2:$C$401,INT((ROW()-ROW($A$3)-1)/6),OFFSET(Results!$Q$2:$Q$401,0,MOD(ROW()-ROW($A$3)-1,6)))</f>
        <v>17398.895220513536</v>
      </c>
      <c r="G14" s="110">
        <f ca="1">SUMIF(Results!$C$2:$C$401,INT((ROW()-ROW($A$3)-1)/6),OFFSET(Results!$W$2:$W$401,0,MOD(ROW()-ROW($A$3)-1,6)))</f>
        <v>432.46646663201517</v>
      </c>
    </row>
    <row r="15" spans="1:7" ht="16" thickBot="1" x14ac:dyDescent="0.4">
      <c r="A15" s="105">
        <f t="shared" si="0"/>
        <v>2035</v>
      </c>
      <c r="B15" s="111" t="str">
        <f t="shared" si="1"/>
        <v>HTK</v>
      </c>
      <c r="C15" s="112">
        <f ca="1">SUMIF(Results!$C$2:$C$401,INT((ROW()-ROW($A$3)-1)/6),OFFSET(Results!$AU$2:$AU$401,0,MOD(ROW()-ROW($A$3)-1,6)))</f>
        <v>2162.2986431997028</v>
      </c>
      <c r="D15" s="112">
        <f ca="1">SUMIF(Results!$C$2:$C$401,INT((ROW()-ROW($A$3)-1)/6),OFFSET(Results!$BA$2:$BA$401,0,MOD(ROW()-ROW($A$3)-1,6)))</f>
        <v>0</v>
      </c>
      <c r="E15" s="112">
        <f ca="1">SUMIF(Results!$C$2:$C$401,INT((ROW()-ROW($A$3)-1)/6),OFFSET(Results!$AO$2:$AO$401,0,MOD(ROW()-ROW($A$3)-1,6)))</f>
        <v>0</v>
      </c>
      <c r="F15" s="112">
        <f ca="1">SUMIF(Results!$C$2:$C$401,INT((ROW()-ROW($A$3)-1)/6),OFFSET(Results!$Q$2:$Q$401,0,MOD(ROW()-ROW($A$3)-1,6)))</f>
        <v>25329.086549529915</v>
      </c>
      <c r="G15" s="113">
        <f ca="1">SUMIF(Results!$C$2:$C$401,INT((ROW()-ROW($A$3)-1)/6),OFFSET(Results!$W$2:$W$401,0,MOD(ROW()-ROW($A$3)-1,6)))</f>
        <v>628.72824086020159</v>
      </c>
    </row>
  </sheetData>
  <pageMargins left="0.75" right="0.75" top="1" bottom="1" header="0.5" footer="0.5"/>
  <pageSetup orientation="portrait" horizontalDpi="4294967292" verticalDpi="4294967292"/>
  <drawing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enableFormatConditionsCalculation="0">
    <tabColor theme="8" tint="0.59999389629810485"/>
  </sheetPr>
  <dimension ref="A1:H15"/>
  <sheetViews>
    <sheetView showGridLines="0" workbookViewId="0">
      <selection activeCell="A2" sqref="A2"/>
    </sheetView>
  </sheetViews>
  <sheetFormatPr defaultColWidth="11" defaultRowHeight="15.5" x14ac:dyDescent="0.35"/>
  <cols>
    <col min="1" max="1" width="5.08203125" bestFit="1" customWidth="1"/>
    <col min="6" max="6" width="12" bestFit="1" customWidth="1"/>
    <col min="7" max="7" width="12.5" bestFit="1" customWidth="1"/>
  </cols>
  <sheetData>
    <row r="1" spans="1:8" ht="88.5" customHeight="1" x14ac:dyDescent="0.35">
      <c r="A1" t="s">
        <v>470</v>
      </c>
    </row>
    <row r="2" spans="1:8" ht="16" thickBot="1" x14ac:dyDescent="0.4"/>
    <row r="3" spans="1:8" ht="47" thickBot="1" x14ac:dyDescent="0.4">
      <c r="A3" s="117" t="s">
        <v>280</v>
      </c>
      <c r="B3" s="114" t="s">
        <v>282</v>
      </c>
      <c r="C3" s="115" t="s">
        <v>308</v>
      </c>
      <c r="D3" s="115" t="s">
        <v>309</v>
      </c>
      <c r="E3" s="115" t="s">
        <v>307</v>
      </c>
      <c r="F3" s="115" t="s">
        <v>463</v>
      </c>
      <c r="G3" s="115" t="s">
        <v>464</v>
      </c>
      <c r="H3" s="116" t="s">
        <v>467</v>
      </c>
    </row>
    <row r="4" spans="1:8" x14ac:dyDescent="0.35">
      <c r="A4" s="118">
        <f t="shared" ref="A4:A13" si="0">INDEX(Model_Years,1,INT((ROW()-ROW($A$3)-1)/5)+1)</f>
        <v>2013</v>
      </c>
      <c r="B4" s="119" t="str">
        <f t="shared" ref="B4:B13" si="1">IF(INDEX(Time_Periods,1,MOD(ROW()-ROW($A$3)-1,5)+1)=0,"",INDEX(Time_Periods,1,MOD(ROW()-ROW($A$3)-1,5)+1))</f>
        <v>AM Peak</v>
      </c>
      <c r="C4" s="120">
        <f>IF(B4="","",SUMIFS(Results!$BQ$2:$BQ$401,Results!$C$2:$C$401,INT((ROW()-ROW($A$3)-1)/5),Results!$E$2:$E$401,$B4))</f>
        <v>5617.1026332531528</v>
      </c>
      <c r="D4" s="120">
        <f>IF(B4="","",SUMIFS(Results!$BR$2:$BR$401,Results!$C$2:$C$401,INT((ROW()-ROW($A$3)-1)/5),Results!$E$2:$E$401,$B4))</f>
        <v>-418.21559711492523</v>
      </c>
      <c r="E4" s="120">
        <f>IF(B4="","",SUMIFS(Results!$BP$2:$BP$401,Results!$C$2:$C$401,INT((ROW()-ROW($A$3)-1)/5),Results!$E$2:$E$401,$B4))</f>
        <v>418.21559711492523</v>
      </c>
      <c r="F4" s="120">
        <f>IF(B4="","",SUMIFS(Results!$BL$2:$BL$401,Results!$C$2:$C$401,INT((ROW()-ROW($A$3)-1)/5),Results!$E$2:$E$401,$B4))</f>
        <v>125203.2</v>
      </c>
      <c r="G4" s="120">
        <f>IF(B4="","",SUMIFS(Results!$BM$2:$BM$401,Results!$C$2:$C$401,INT((ROW()-ROW($A$3)-1)/5),Results!$E$2:$E$401,$B4))</f>
        <v>2525.6229355743535</v>
      </c>
      <c r="H4" s="120">
        <f>IF(C4="","",(SUMIFS(Results!$BH$2:$BH$401,Results!$E$2:$E$401,B4,Results!$C$2:$C$401,INT((ROW()-4)/5),Results!$D$2:$D$401,0)-SUMIFS(Results!$BH$2:$BH$401,Results!$E$2:$E$401,B4,Results!$C$2:$C$401,INT((ROW()-4)/5),Results!$D$2:$D$401,1))*(1/'Annual Benefits'!$H$4)*INDEX('Annual Benefits'!$P:$P,MATCH(A4,'Annual Benefits'!$A:$A,0)))</f>
        <v>444.08066760668299</v>
      </c>
    </row>
    <row r="5" spans="1:8" x14ac:dyDescent="0.35">
      <c r="A5" s="121">
        <f t="shared" si="0"/>
        <v>2013</v>
      </c>
      <c r="B5" s="122" t="str">
        <f t="shared" si="1"/>
        <v>Midday</v>
      </c>
      <c r="C5" s="123">
        <f>IF(B5="","",SUMIFS(Results!$BQ$2:$BQ$401,Results!$C$2:$C$401,INT((ROW()-ROW($A$3)-1)/5),Results!$E$2:$E$401,$B5))</f>
        <v>3942.3688311128672</v>
      </c>
      <c r="D5" s="123">
        <f>IF(B5="","",SUMIFS(Results!$BR$2:$BR$401,Results!$C$2:$C$401,INT((ROW()-ROW($A$3)-1)/5),Results!$E$2:$E$401,$B5))</f>
        <v>-120.52025924442168</v>
      </c>
      <c r="E5" s="123">
        <f>IF(B5="","",SUMIFS(Results!$BP$2:$BP$401,Results!$C$2:$C$401,INT((ROW()-ROW($A$3)-1)/5),Results!$E$2:$E$401,$B5))</f>
        <v>120.52025924442168</v>
      </c>
      <c r="F5" s="123">
        <f>IF(B5="","",SUMIFS(Results!$BL$2:$BL$401,Results!$C$2:$C$401,INT((ROW()-ROW($A$3)-1)/5),Results!$E$2:$E$401,$B5))</f>
        <v>189438.00200573602</v>
      </c>
      <c r="G5" s="123">
        <f>IF(B5="","",SUMIFS(Results!$BM$2:$BM$401,Results!$C$2:$C$401,INT((ROW()-ROW($A$3)-1)/5),Results!$E$2:$E$401,$B5))</f>
        <v>2915.1511627780719</v>
      </c>
      <c r="H5" s="123">
        <f>IF(C5="","",(SUMIFS(Results!$BH$2:$BH$401,Results!$E$2:$E$401,B5,Results!$C$2:$C$401,INT((ROW()-4)/5),Results!$D$2:$D$401,0)-SUMIFS(Results!$BH$2:$BH$401,Results!$E$2:$E$401,B5,Results!$C$2:$C$401,INT((ROW()-4)/5),Results!$D$2:$D$401,1))*(1/'Annual Benefits'!$H$4)*INDEX('Annual Benefits'!$P:$P,MATCH(A5,'Annual Benefits'!$A:$A,0)))</f>
        <v>-6.2477426808519931</v>
      </c>
    </row>
    <row r="6" spans="1:8" x14ac:dyDescent="0.35">
      <c r="A6" s="121">
        <f t="shared" si="0"/>
        <v>2013</v>
      </c>
      <c r="B6" s="122" t="str">
        <f t="shared" si="1"/>
        <v>PM Peak</v>
      </c>
      <c r="C6" s="123">
        <f>IF(B6="","",SUMIFS(Results!$BQ$2:$BQ$401,Results!$C$2:$C$401,INT((ROW()-ROW($A$3)-1)/5),Results!$E$2:$E$401,$B6))</f>
        <v>11199.372226828726</v>
      </c>
      <c r="D6" s="123">
        <f>IF(B6="","",SUMIFS(Results!$BR$2:$BR$401,Results!$C$2:$C$401,INT((ROW()-ROW($A$3)-1)/5),Results!$E$2:$E$401,$B6))</f>
        <v>-1060.5294467128033</v>
      </c>
      <c r="E6" s="123">
        <f>IF(B6="","",SUMIFS(Results!$BP$2:$BP$401,Results!$C$2:$C$401,INT((ROW()-ROW($A$3)-1)/5),Results!$E$2:$E$401,$B6))</f>
        <v>1060.5294467128035</v>
      </c>
      <c r="F6" s="123">
        <f>IF(B6="","",SUMIFS(Results!$BL$2:$BL$401,Results!$C$2:$C$401,INT((ROW()-ROW($A$3)-1)/5),Results!$E$2:$E$401,$B6))</f>
        <v>141242.79152838426</v>
      </c>
      <c r="G6" s="123">
        <f>IF(B6="","",SUMIFS(Results!$BM$2:$BM$401,Results!$C$2:$C$401,INT((ROW()-ROW($A$3)-1)/5),Results!$E$2:$E$401,$B6))</f>
        <v>3697.5486609675604</v>
      </c>
      <c r="H6" s="123">
        <f>IF(C6="","",(SUMIFS(Results!$BH$2:$BH$401,Results!$E$2:$E$401,B6,Results!$C$2:$C$401,INT((ROW()-4)/5),Results!$D$2:$D$401,0)-SUMIFS(Results!$BH$2:$BH$401,Results!$E$2:$E$401,B6,Results!$C$2:$C$401,INT((ROW()-4)/5),Results!$D$2:$D$401,1))*(1/'Annual Benefits'!$H$4)*INDEX('Annual Benefits'!$P:$P,MATCH(A6,'Annual Benefits'!$A:$A,0)))</f>
        <v>1562.9653744742441</v>
      </c>
    </row>
    <row r="7" spans="1:8" x14ac:dyDescent="0.35">
      <c r="A7" s="121">
        <f t="shared" si="0"/>
        <v>2013</v>
      </c>
      <c r="B7" s="122" t="str">
        <f t="shared" si="1"/>
        <v>Night</v>
      </c>
      <c r="C7" s="123">
        <f>IF(B7="","",SUMIFS(Results!$BQ$2:$BQ$401,Results!$C$2:$C$401,INT((ROW()-ROW($A$3)-1)/5),Results!$E$2:$E$401,$B7))</f>
        <v>1109.8656406756029</v>
      </c>
      <c r="D7" s="123">
        <f>IF(B7="","",SUMIFS(Results!$BR$2:$BR$401,Results!$C$2:$C$401,INT((ROW()-ROW($A$3)-1)/5),Results!$E$2:$E$401,$B7))</f>
        <v>0</v>
      </c>
      <c r="E7" s="123">
        <f>IF(B7="","",SUMIFS(Results!$BP$2:$BP$401,Results!$C$2:$C$401,INT((ROW()-ROW($A$3)-1)/5),Results!$E$2:$E$401,$B7))</f>
        <v>0</v>
      </c>
      <c r="F7" s="123">
        <f>IF(B7="","",SUMIFS(Results!$BL$2:$BL$401,Results!$C$2:$C$401,INT((ROW()-ROW($A$3)-1)/5),Results!$E$2:$E$401,$B7))</f>
        <v>111288.69490685954</v>
      </c>
      <c r="G7" s="123">
        <f>IF(B7="","",SUMIFS(Results!$BM$2:$BM$401,Results!$C$2:$C$401,INT((ROW()-ROW($A$3)-1)/5),Results!$E$2:$E$401,$B7))</f>
        <v>1590.8869999306683</v>
      </c>
      <c r="H7" s="123">
        <f>IF(C7="","",(SUMIFS(Results!$BH$2:$BH$401,Results!$E$2:$E$401,B7,Results!$C$2:$C$401,INT((ROW()-4)/5),Results!$D$2:$D$401,0)-SUMIFS(Results!$BH$2:$BH$401,Results!$E$2:$E$401,B7,Results!$C$2:$C$401,INT((ROW()-4)/5),Results!$D$2:$D$401,1))*(1/'Annual Benefits'!$H$4)*INDEX('Annual Benefits'!$P:$P,MATCH(A7,'Annual Benefits'!$A:$A,0)))</f>
        <v>1.5820713648443543</v>
      </c>
    </row>
    <row r="8" spans="1:8" ht="16" thickBot="1" x14ac:dyDescent="0.4">
      <c r="A8" s="124">
        <f t="shared" si="0"/>
        <v>2013</v>
      </c>
      <c r="B8" s="125" t="str">
        <f t="shared" si="1"/>
        <v/>
      </c>
      <c r="C8" s="126" t="str">
        <f>IF(B8="","",SUMIFS(Results!$BQ$2:$BQ$401,Results!$C$2:$C$401,INT((ROW()-ROW($A$3)-1)/5),Results!$E$2:$E$401,$B8))</f>
        <v/>
      </c>
      <c r="D8" s="126" t="str">
        <f>IF(B8="","",SUMIFS(Results!$BR$2:$BR$401,Results!$C$2:$C$401,INT((ROW()-ROW($A$3)-1)/5),Results!$E$2:$E$401,$B8))</f>
        <v/>
      </c>
      <c r="E8" s="126" t="str">
        <f>IF(B8="","",SUMIFS(Results!$BP$2:$BP$401,Results!$C$2:$C$401,INT((ROW()-ROW($A$3)-1)/5),Results!$E$2:$E$401,$B8))</f>
        <v/>
      </c>
      <c r="F8" s="126" t="str">
        <f>IF(B8="","",SUMIFS(Results!$BL$2:$BL$401,Results!$C$2:$C$401,INT((ROW()-ROW($A$3)-1)/5),Results!$E$2:$E$401,$B8))</f>
        <v/>
      </c>
      <c r="G8" s="126" t="str">
        <f>IF(B8="","",SUMIFS(Results!$BM$2:$BM$401,Results!$C$2:$C$401,INT((ROW()-ROW($A$3)-1)/5),Results!$E$2:$E$401,$B8))</f>
        <v/>
      </c>
      <c r="H8" s="126" t="str">
        <f>IF(C8="","",(SUMIFS(Results!$BH$2:$BH$401,Results!$E$2:$E$401,B8,Results!$C$2:$C$401,INT((ROW()-4)/5),Results!$D$2:$D$401,0)-SUMIFS(Results!$BH$2:$BH$401,Results!$E$2:$E$401,B8,Results!$C$2:$C$401,INT((ROW()-4)/5),Results!$D$2:$D$401,1))*(1/'Annual Benefits'!$H$4)*INDEX('Annual Benefits'!$P:$P,MATCH(A8,'Annual Benefits'!$A:$A,0)))</f>
        <v/>
      </c>
    </row>
    <row r="9" spans="1:8" x14ac:dyDescent="0.35">
      <c r="A9" s="127">
        <f t="shared" si="0"/>
        <v>2035</v>
      </c>
      <c r="B9" s="128" t="str">
        <f t="shared" si="1"/>
        <v>AM Peak</v>
      </c>
      <c r="C9" s="129">
        <f>IF(B9="","",SUMIFS(Results!$BQ$2:$BQ$401,Results!$C$2:$C$401,INT((ROW()-ROW($A$3)-1)/5),Results!$E$2:$E$401,$B9))</f>
        <v>9120.5548665406131</v>
      </c>
      <c r="D9" s="129">
        <f>IF(B9="","",SUMIFS(Results!$BR$2:$BR$401,Results!$C$2:$C$401,INT((ROW()-ROW($A$3)-1)/5),Results!$E$2:$E$401,$B9))</f>
        <v>-817.40404375371372</v>
      </c>
      <c r="E9" s="129">
        <f>IF(B9="","",SUMIFS(Results!$BP$2:$BP$401,Results!$C$2:$C$401,INT((ROW()-ROW($A$3)-1)/5),Results!$E$2:$E$401,$B9))</f>
        <v>817.40404375371372</v>
      </c>
      <c r="F9" s="129">
        <f>IF(B9="","",SUMIFS(Results!$BL$2:$BL$401,Results!$C$2:$C$401,INT((ROW()-ROW($A$3)-1)/5),Results!$E$2:$E$401,$B9))</f>
        <v>157635</v>
      </c>
      <c r="G9" s="129">
        <f>IF(B9="","",SUMIFS(Results!$BM$2:$BM$401,Results!$C$2:$C$401,INT((ROW()-ROW($A$3)-1)/5),Results!$E$2:$E$401,$B9))</f>
        <v>4003.5373038590678</v>
      </c>
      <c r="H9" s="129">
        <f>IF(C9="","",(SUMIFS(Results!$BH$2:$BH$401,Results!$E$2:$E$401,B9,Results!$C$2:$C$401,INT((ROW()-4)/5),Results!$D$2:$D$401,0)-SUMIFS(Results!$BH$2:$BH$401,Results!$E$2:$E$401,B9,Results!$C$2:$C$401,INT((ROW()-4)/5),Results!$D$2:$D$401,1))*(1/'Annual Benefits'!$H$4)*INDEX('Annual Benefits'!$P:$P,MATCH(A9,'Annual Benefits'!$A:$A,0)))</f>
        <v>1382.6380967656937</v>
      </c>
    </row>
    <row r="10" spans="1:8" x14ac:dyDescent="0.35">
      <c r="A10" s="130">
        <f t="shared" si="0"/>
        <v>2035</v>
      </c>
      <c r="B10" s="131" t="str">
        <f t="shared" si="1"/>
        <v>Midday</v>
      </c>
      <c r="C10" s="87">
        <f>IF(B10="","",SUMIFS(Results!$BQ$2:$BQ$401,Results!$C$2:$C$401,INT((ROW()-ROW($A$3)-1)/5),Results!$E$2:$E$401,$B10))</f>
        <v>7553.1166461810162</v>
      </c>
      <c r="D10" s="87">
        <f>IF(B10="","",SUMIFS(Results!$BR$2:$BR$401,Results!$C$2:$C$401,INT((ROW()-ROW($A$3)-1)/5),Results!$E$2:$E$401,$B10))</f>
        <v>-478.99398411755692</v>
      </c>
      <c r="E10" s="87">
        <f>IF(B10="","",SUMIFS(Results!$BP$2:$BP$401,Results!$C$2:$C$401,INT((ROW()-ROW($A$3)-1)/5),Results!$E$2:$E$401,$B10))</f>
        <v>478.99398411755692</v>
      </c>
      <c r="F10" s="87">
        <f>IF(B10="","",SUMIFS(Results!$BL$2:$BL$401,Results!$C$2:$C$401,INT((ROW()-ROW($A$3)-1)/5),Results!$E$2:$E$401,$B10))</f>
        <v>247079.13628699357</v>
      </c>
      <c r="G10" s="87">
        <f>IF(B10="","",SUMIFS(Results!$BM$2:$BM$401,Results!$C$2:$C$401,INT((ROW()-ROW($A$3)-1)/5),Results!$E$2:$E$401,$B10))</f>
        <v>4376.9857215161792</v>
      </c>
      <c r="H10" s="87">
        <f>IF(C10="","",(SUMIFS(Results!$BH$2:$BH$401,Results!$E$2:$E$401,B10,Results!$C$2:$C$401,INT((ROW()-4)/5),Results!$D$2:$D$401,0)-SUMIFS(Results!$BH$2:$BH$401,Results!$E$2:$E$401,B10,Results!$C$2:$C$401,INT((ROW()-4)/5),Results!$D$2:$D$401,1))*(1/'Annual Benefits'!$H$4)*INDEX('Annual Benefits'!$P:$P,MATCH(A10,'Annual Benefits'!$A:$A,0)))</f>
        <v>240.4640006582097</v>
      </c>
    </row>
    <row r="11" spans="1:8" x14ac:dyDescent="0.35">
      <c r="A11" s="130">
        <f t="shared" si="0"/>
        <v>2035</v>
      </c>
      <c r="B11" s="131" t="str">
        <f t="shared" si="1"/>
        <v>PM Peak</v>
      </c>
      <c r="C11" s="87">
        <f>IF(B11="","",SUMIFS(Results!$BQ$2:$BQ$401,Results!$C$2:$C$401,INT((ROW()-ROW($A$3)-1)/5),Results!$E$2:$E$401,$B11))</f>
        <v>10923.628034065177</v>
      </c>
      <c r="D11" s="87">
        <f>IF(B11="","",SUMIFS(Results!$BR$2:$BR$401,Results!$C$2:$C$401,INT((ROW()-ROW($A$3)-1)/5),Results!$E$2:$E$401,$B11))</f>
        <v>-1160.7299810920877</v>
      </c>
      <c r="E11" s="87">
        <f>IF(B11="","",SUMIFS(Results!$BP$2:$BP$401,Results!$C$2:$C$401,INT((ROW()-ROW($A$3)-1)/5),Results!$E$2:$E$401,$B11))</f>
        <v>1160.7299810920877</v>
      </c>
      <c r="F11" s="87">
        <f>IF(B11="","",SUMIFS(Results!$BL$2:$BL$401,Results!$C$2:$C$401,INT((ROW()-ROW($A$3)-1)/5),Results!$E$2:$E$401,$B11))</f>
        <v>170731.53036296184</v>
      </c>
      <c r="G11" s="87">
        <f>IF(B11="","",SUMIFS(Results!$BM$2:$BM$401,Results!$C$2:$C$401,INT((ROW()-ROW($A$3)-1)/5),Results!$E$2:$E$401,$B11))</f>
        <v>5970.6519109635428</v>
      </c>
      <c r="H11" s="87">
        <f>IF(C11="","",(SUMIFS(Results!$BH$2:$BH$401,Results!$E$2:$E$401,B11,Results!$C$2:$C$401,INT((ROW()-4)/5),Results!$D$2:$D$401,0)-SUMIFS(Results!$BH$2:$BH$401,Results!$E$2:$E$401,B11,Results!$C$2:$C$401,INT((ROW()-4)/5),Results!$D$2:$D$401,1))*(1/'Annual Benefits'!$H$4)*INDEX('Annual Benefits'!$P:$P,MATCH(A11,'Annual Benefits'!$A:$A,0)))</f>
        <v>2524.4752314162702</v>
      </c>
    </row>
    <row r="12" spans="1:8" x14ac:dyDescent="0.35">
      <c r="A12" s="130">
        <f t="shared" si="0"/>
        <v>2035</v>
      </c>
      <c r="B12" s="131" t="str">
        <f t="shared" si="1"/>
        <v>Night</v>
      </c>
      <c r="C12" s="87">
        <f>IF(B12="","",SUMIFS(Results!$BQ$2:$BQ$401,Results!$C$2:$C$401,INT((ROW()-ROW($A$3)-1)/5),Results!$E$2:$E$401,$B12))</f>
        <v>1377.9995852059706</v>
      </c>
      <c r="D12" s="87">
        <f>IF(B12="","",SUMIFS(Results!$BR$2:$BR$401,Results!$C$2:$C$401,INT((ROW()-ROW($A$3)-1)/5),Results!$E$2:$E$401,$B12))</f>
        <v>0</v>
      </c>
      <c r="E12" s="87">
        <f>IF(B12="","",SUMIFS(Results!$BP$2:$BP$401,Results!$C$2:$C$401,INT((ROW()-ROW($A$3)-1)/5),Results!$E$2:$E$401,$B12))</f>
        <v>0</v>
      </c>
      <c r="F12" s="87">
        <f>IF(B12="","",SUMIFS(Results!$BL$2:$BL$401,Results!$C$2:$C$401,INT((ROW()-ROW($A$3)-1)/5),Results!$E$2:$E$401,$B12))</f>
        <v>152080.58591549296</v>
      </c>
      <c r="G12" s="87">
        <f>IF(B12="","",SUMIFS(Results!$BM$2:$BM$401,Results!$C$2:$C$401,INT((ROW()-ROW($A$3)-1)/5),Results!$E$2:$E$401,$B12))</f>
        <v>2184.1322259262238</v>
      </c>
      <c r="H12" s="87">
        <f>IF(C12="","",(SUMIFS(Results!$BH$2:$BH$401,Results!$E$2:$E$401,B12,Results!$C$2:$C$401,INT((ROW()-4)/5),Results!$D$2:$D$401,0)-SUMIFS(Results!$BH$2:$BH$401,Results!$E$2:$E$401,B12,Results!$C$2:$C$401,INT((ROW()-4)/5),Results!$D$2:$D$401,1))*(1/'Annual Benefits'!$H$4)*INDEX('Annual Benefits'!$P:$P,MATCH(A12,'Annual Benefits'!$A:$A,0)))</f>
        <v>23.645154897871056</v>
      </c>
    </row>
    <row r="13" spans="1:8" ht="16" thickBot="1" x14ac:dyDescent="0.4">
      <c r="A13" s="132">
        <f t="shared" si="0"/>
        <v>2035</v>
      </c>
      <c r="B13" s="133" t="str">
        <f t="shared" si="1"/>
        <v/>
      </c>
      <c r="C13" s="134" t="str">
        <f>IF(B13="","",SUMIFS(Results!$BQ$2:$BQ$401,Results!$C$2:$C$401,INT((ROW()-ROW($A$3)-1)/5),Results!$E$2:$E$401,$B13))</f>
        <v/>
      </c>
      <c r="D13" s="134" t="str">
        <f>IF(B13="","",SUMIFS(Results!$BR$2:$BR$401,Results!$C$2:$C$401,INT((ROW()-ROW($A$3)-1)/5),Results!$E$2:$E$401,$B13))</f>
        <v/>
      </c>
      <c r="E13" s="134" t="str">
        <f>IF(B13="","",SUMIFS(Results!$BP$2:$BP$401,Results!$C$2:$C$401,INT((ROW()-ROW($A$3)-1)/5),Results!$E$2:$E$401,$B13))</f>
        <v/>
      </c>
      <c r="F13" s="134" t="str">
        <f>IF(B13="","",SUMIFS(Results!$BL$2:$BL$401,Results!$C$2:$C$401,INT((ROW()-ROW($A$3)-1)/5),Results!$E$2:$E$401,$B13))</f>
        <v/>
      </c>
      <c r="G13" s="134" t="str">
        <f>IF(B13="","",SUMIFS(Results!$BM$2:$BM$401,Results!$C$2:$C$401,INT((ROW()-ROW($A$3)-1)/5),Results!$E$2:$E$401,$B13))</f>
        <v/>
      </c>
      <c r="H13" s="134" t="str">
        <f>IF(C13="","",(SUMIFS(Results!$BH$2:$BH$401,Results!$E$2:$E$401,B13,Results!$C$2:$C$401,INT((ROW()-4)/5),Results!$D$2:$D$401,0)-SUMIFS(Results!$BH$2:$BH$401,Results!$E$2:$E$401,B13,Results!$C$2:$C$401,INT((ROW()-4)/5),Results!$D$2:$D$401,1))*(1/'Annual Benefits'!$H$4)*INDEX('Annual Benefits'!$P:$P,MATCH(A13,'Annual Benefits'!$A:$A,0)))</f>
        <v/>
      </c>
    </row>
    <row r="14" spans="1:8" x14ac:dyDescent="0.35">
      <c r="C14" s="13"/>
      <c r="D14" s="13"/>
      <c r="E14" s="13"/>
      <c r="F14" s="13"/>
      <c r="G14" s="13"/>
    </row>
    <row r="15" spans="1:8" x14ac:dyDescent="0.35">
      <c r="C15" s="13"/>
      <c r="D15" s="13"/>
      <c r="E15" s="13"/>
      <c r="F15" s="13"/>
      <c r="G15" s="13"/>
    </row>
  </sheetData>
  <pageMargins left="0.75" right="0.75" top="1" bottom="1" header="0.5" footer="0.5"/>
  <pageSetup orientation="portrait" horizontalDpi="4294967292" verticalDpi="4294967292"/>
  <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enableFormatConditionsCalculation="0">
    <tabColor theme="8" tint="0.59999389629810485"/>
  </sheetPr>
  <dimension ref="A1:I23"/>
  <sheetViews>
    <sheetView showGridLines="0" showZeros="0" workbookViewId="0">
      <selection activeCell="A2" sqref="A2"/>
    </sheetView>
  </sheetViews>
  <sheetFormatPr defaultColWidth="11" defaultRowHeight="15.5" x14ac:dyDescent="0.35"/>
  <cols>
    <col min="1" max="1" width="5.08203125" bestFit="1" customWidth="1"/>
    <col min="2" max="2" width="19.08203125" customWidth="1"/>
    <col min="3" max="3" width="10.5" bestFit="1" customWidth="1"/>
    <col min="4" max="4" width="10.33203125" bestFit="1" customWidth="1"/>
    <col min="5" max="5" width="8.08203125" bestFit="1" customWidth="1"/>
    <col min="6" max="6" width="12" bestFit="1" customWidth="1"/>
    <col min="7" max="7" width="12.5" bestFit="1" customWidth="1"/>
    <col min="8" max="8" width="10.83203125" bestFit="1" customWidth="1"/>
    <col min="9" max="9" width="11.5" bestFit="1" customWidth="1"/>
  </cols>
  <sheetData>
    <row r="1" spans="1:9" ht="88.5" customHeight="1" x14ac:dyDescent="0.35">
      <c r="A1" t="s">
        <v>471</v>
      </c>
    </row>
    <row r="2" spans="1:9" ht="16" thickBot="1" x14ac:dyDescent="0.4"/>
    <row r="3" spans="1:9" ht="50.25" customHeight="1" thickBot="1" x14ac:dyDescent="0.4">
      <c r="A3" s="135" t="s">
        <v>280</v>
      </c>
      <c r="B3" s="115" t="s">
        <v>35</v>
      </c>
      <c r="C3" s="115" t="s">
        <v>308</v>
      </c>
      <c r="D3" s="115" t="s">
        <v>309</v>
      </c>
      <c r="E3" s="115" t="s">
        <v>307</v>
      </c>
      <c r="F3" s="115" t="s">
        <v>463</v>
      </c>
      <c r="G3" s="115" t="s">
        <v>464</v>
      </c>
      <c r="H3" s="116" t="s">
        <v>467</v>
      </c>
    </row>
    <row r="4" spans="1:9" x14ac:dyDescent="0.35">
      <c r="A4" s="136">
        <f t="shared" ref="A4:A23" si="0">INDEX(Model_Years,1,INT((ROW()-ROW($A$3)-1)/10)+1)</f>
        <v>2013</v>
      </c>
      <c r="B4" s="137" t="str">
        <f t="shared" ref="B4:B23" si="1">INDEX(Segment_Names,1,MOD(ROW()-ROW($A$3)-1,10)+1)</f>
        <v>Example 1</v>
      </c>
      <c r="C4" s="138">
        <f>SUMIFS(Results!$BQ$2:$BQ$401,Results!$C$2:$C$401,INT((ROW()-ROW($A$3)-1)/10),Results!$A$2:$A$401,MATCH($B4,Segment_Names,0))</f>
        <v>10783.696897319798</v>
      </c>
      <c r="D4" s="138">
        <f>SUMIFS(Results!$BR$2:$BR$401,Results!$C$2:$C$401,INT((ROW()-ROW($A$3)-1)/10),Results!$A$2:$A$401,MATCH($B4,Segment_Names,0))</f>
        <v>-957.00739341639701</v>
      </c>
      <c r="E4" s="138">
        <f>SUMIFS(Results!$BP$2:$BP$401,Results!$C$2:$C$401,INT((ROW()-ROW($A$3)-1)/10),Results!$A$2:$A$401,MATCH($B4,Segment_Names,0))</f>
        <v>957.00739341639712</v>
      </c>
      <c r="F4" s="138">
        <f>SUMIFS(Results!$BL$2:$BL$401,Results!$C$2:$C$401,INT((ROW()-ROW($A$3)-1)/10),Results!$A$2:$A$401,MATCH($B4,Segment_Names,0))</f>
        <v>170210.37140394282</v>
      </c>
      <c r="G4" s="138">
        <f>SUMIFS(Results!$BM$2:$BM$401,Results!$C$2:$C$401,INT((ROW()-ROW($A$3)-1)/10),Results!$A$2:$A$401,MATCH($B4,Segment_Names,0))</f>
        <v>3981.3721858681261</v>
      </c>
      <c r="H4" s="138">
        <f>(SUMIFS(Results!$BH$2:$BH$401,Results!$C$2:$C$401,INT((ROW()-ROW($A$3)-1)/10),Results!$A$2:$A$401,MATCH($B4,Segment_Names,0),Results!$D$2:$D$401,0)-SUMIFS(Results!$BH$2:$BH$401,Results!$C$2:$C$401,INT((ROW()-ROW($A$3)-1)/10),Results!$A$2:$A$401,MATCH($B4,Segment_Names,0),Results!$D$2:$D$401,1))*(1/'Annual Benefits'!$H$4)*INDEX('Annual Benefits'!$P:$P,MATCH(A4,'Annual Benefits'!$A:$A,0))</f>
        <v>1581.9383964388899</v>
      </c>
      <c r="I4" s="168"/>
    </row>
    <row r="5" spans="1:9" x14ac:dyDescent="0.35">
      <c r="A5" s="139">
        <f t="shared" si="0"/>
        <v>2013</v>
      </c>
      <c r="B5" s="140" t="str">
        <f t="shared" si="1"/>
        <v>Ex2</v>
      </c>
      <c r="C5" s="141">
        <f>SUMIFS(Results!$BQ$2:$BQ$401,Results!$C$2:$C$401,INT((ROW()-ROW($A$3)-1)/10),Results!$A$2:$A$401,MATCH($B5,Segment_Names,0))</f>
        <v>11085.01243455055</v>
      </c>
      <c r="D5" s="141">
        <f>SUMIFS(Results!$BR$2:$BR$401,Results!$C$2:$C$401,INT((ROW()-ROW($A$3)-1)/10),Results!$A$2:$A$401,MATCH($B5,Segment_Names,0))</f>
        <v>-642.25790965575311</v>
      </c>
      <c r="E5" s="141">
        <f>SUMIFS(Results!$BP$2:$BP$401,Results!$C$2:$C$401,INT((ROW()-ROW($A$3)-1)/10),Results!$A$2:$A$401,MATCH($B5,Segment_Names,0))</f>
        <v>642.25790965575322</v>
      </c>
      <c r="F5" s="141">
        <f>SUMIFS(Results!$BL$2:$BL$401,Results!$C$2:$C$401,INT((ROW()-ROW($A$3)-1)/10),Results!$A$2:$A$401,MATCH($B5,Segment_Names,0))</f>
        <v>396962.31703703705</v>
      </c>
      <c r="G5" s="141">
        <f>SUMIFS(Results!$BM$2:$BM$401,Results!$C$2:$C$401,INT((ROW()-ROW($A$3)-1)/10),Results!$A$2:$A$401,MATCH($B5,Segment_Names,0))</f>
        <v>6747.8375733825269</v>
      </c>
      <c r="H5" s="141">
        <f>(SUMIFS(Results!$BH$2:$BH$401,Results!$C$2:$C$401,INT((ROW()-ROW($A$3)-1)/10),Results!$A$2:$A$401,MATCH($B5,Segment_Names,0),Results!$D$2:$D$401,0)-SUMIFS(Results!$BH$2:$BH$401,Results!$C$2:$C$401,INT((ROW()-ROW($A$3)-1)/10),Results!$A$2:$A$401,MATCH($B5,Segment_Names,0),Results!$D$2:$D$401,1))*(1/'Annual Benefits'!$H$4)*INDEX('Annual Benefits'!$P:$P,MATCH(A5,'Annual Benefits'!$A:$A,0))</f>
        <v>420.4419743260313</v>
      </c>
    </row>
    <row r="6" spans="1:9" x14ac:dyDescent="0.35">
      <c r="A6" s="139">
        <f t="shared" si="0"/>
        <v>2013</v>
      </c>
      <c r="B6" s="140">
        <f t="shared" si="1"/>
        <v>0</v>
      </c>
      <c r="C6" s="141">
        <f>SUMIFS(Results!$BQ$2:$BQ$401,Results!$C$2:$C$401,INT((ROW()-ROW($A$3)-1)/10),Results!$A$2:$A$401,MATCH($B6,Segment_Names,0))</f>
        <v>0</v>
      </c>
      <c r="D6" s="141">
        <f>SUMIFS(Results!$BR$2:$BR$401,Results!$C$2:$C$401,INT((ROW()-ROW($A$3)-1)/10),Results!$A$2:$A$401,MATCH($B6,Segment_Names,0))</f>
        <v>0</v>
      </c>
      <c r="E6" s="141">
        <f>SUMIFS(Results!$BP$2:$BP$401,Results!$C$2:$C$401,INT((ROW()-ROW($A$3)-1)/10),Results!$A$2:$A$401,MATCH($B6,Segment_Names,0))</f>
        <v>0</v>
      </c>
      <c r="F6" s="141">
        <f>SUMIFS(Results!$BL$2:$BL$401,Results!$C$2:$C$401,INT((ROW()-ROW($A$3)-1)/10),Results!$A$2:$A$401,MATCH($B6,Segment_Names,0))</f>
        <v>0</v>
      </c>
      <c r="G6" s="141">
        <f>SUMIFS(Results!$BM$2:$BM$401,Results!$C$2:$C$401,INT((ROW()-ROW($A$3)-1)/10),Results!$A$2:$A$401,MATCH($B6,Segment_Names,0))</f>
        <v>0</v>
      </c>
      <c r="H6" s="141">
        <f>(SUMIFS(Results!$BH$2:$BH$401,Results!$C$2:$C$401,INT((ROW()-ROW($A$3)-1)/10),Results!$A$2:$A$401,MATCH($B6,Segment_Names,0),Results!$D$2:$D$401,0)-SUMIFS(Results!$BH$2:$BH$401,Results!$C$2:$C$401,INT((ROW()-ROW($A$3)-1)/10),Results!$A$2:$A$401,MATCH($B6,Segment_Names,0),Results!$D$2:$D$401,1))*(1/'Annual Benefits'!$H$4)*INDEX('Annual Benefits'!$P:$P,MATCH(A6,'Annual Benefits'!$A:$A,0))</f>
        <v>0</v>
      </c>
    </row>
    <row r="7" spans="1:9" x14ac:dyDescent="0.35">
      <c r="A7" s="139">
        <f t="shared" si="0"/>
        <v>2013</v>
      </c>
      <c r="B7" s="140">
        <f t="shared" si="1"/>
        <v>0</v>
      </c>
      <c r="C7" s="141">
        <f>SUMIFS(Results!$BQ$2:$BQ$401,Results!$C$2:$C$401,INT((ROW()-ROW($A$3)-1)/10),Results!$A$2:$A$401,MATCH($B7,Segment_Names,0))</f>
        <v>0</v>
      </c>
      <c r="D7" s="141">
        <f>SUMIFS(Results!$BR$2:$BR$401,Results!$C$2:$C$401,INT((ROW()-ROW($A$3)-1)/10),Results!$A$2:$A$401,MATCH($B7,Segment_Names,0))</f>
        <v>0</v>
      </c>
      <c r="E7" s="141">
        <f>SUMIFS(Results!$BP$2:$BP$401,Results!$C$2:$C$401,INT((ROW()-ROW($A$3)-1)/10),Results!$A$2:$A$401,MATCH($B7,Segment_Names,0))</f>
        <v>0</v>
      </c>
      <c r="F7" s="141">
        <f>SUMIFS(Results!$BL$2:$BL$401,Results!$C$2:$C$401,INT((ROW()-ROW($A$3)-1)/10),Results!$A$2:$A$401,MATCH($B7,Segment_Names,0))</f>
        <v>0</v>
      </c>
      <c r="G7" s="141">
        <f>SUMIFS(Results!$BM$2:$BM$401,Results!$C$2:$C$401,INT((ROW()-ROW($A$3)-1)/10),Results!$A$2:$A$401,MATCH($B7,Segment_Names,0))</f>
        <v>0</v>
      </c>
      <c r="H7" s="141">
        <f>(SUMIFS(Results!$BH$2:$BH$401,Results!$C$2:$C$401,INT((ROW()-ROW($A$3)-1)/10),Results!$A$2:$A$401,MATCH($B7,Segment_Names,0),Results!$D$2:$D$401,0)-SUMIFS(Results!$BH$2:$BH$401,Results!$C$2:$C$401,INT((ROW()-ROW($A$3)-1)/10),Results!$A$2:$A$401,MATCH($B7,Segment_Names,0),Results!$D$2:$D$401,1))*(1/'Annual Benefits'!$H$4)*INDEX('Annual Benefits'!$P:$P,MATCH(A7,'Annual Benefits'!$A:$A,0))</f>
        <v>0</v>
      </c>
    </row>
    <row r="8" spans="1:9" x14ac:dyDescent="0.35">
      <c r="A8" s="139">
        <f t="shared" si="0"/>
        <v>2013</v>
      </c>
      <c r="B8" s="140">
        <f t="shared" si="1"/>
        <v>0</v>
      </c>
      <c r="C8" s="141">
        <f>SUMIFS(Results!$BQ$2:$BQ$401,Results!$C$2:$C$401,INT((ROW()-ROW($A$3)-1)/10),Results!$A$2:$A$401,MATCH($B8,Segment_Names,0))</f>
        <v>0</v>
      </c>
      <c r="D8" s="141">
        <f>SUMIFS(Results!$BR$2:$BR$401,Results!$C$2:$C$401,INT((ROW()-ROW($A$3)-1)/10),Results!$A$2:$A$401,MATCH($B8,Segment_Names,0))</f>
        <v>0</v>
      </c>
      <c r="E8" s="141">
        <f>SUMIFS(Results!$BP$2:$BP$401,Results!$C$2:$C$401,INT((ROW()-ROW($A$3)-1)/10),Results!$A$2:$A$401,MATCH($B8,Segment_Names,0))</f>
        <v>0</v>
      </c>
      <c r="F8" s="141">
        <f>SUMIFS(Results!$BL$2:$BL$401,Results!$C$2:$C$401,INT((ROW()-ROW($A$3)-1)/10),Results!$A$2:$A$401,MATCH($B8,Segment_Names,0))</f>
        <v>0</v>
      </c>
      <c r="G8" s="141">
        <f>SUMIFS(Results!$BM$2:$BM$401,Results!$C$2:$C$401,INT((ROW()-ROW($A$3)-1)/10),Results!$A$2:$A$401,MATCH($B8,Segment_Names,0))</f>
        <v>0</v>
      </c>
      <c r="H8" s="141">
        <f>(SUMIFS(Results!$BH$2:$BH$401,Results!$C$2:$C$401,INT((ROW()-ROW($A$3)-1)/10),Results!$A$2:$A$401,MATCH($B8,Segment_Names,0),Results!$D$2:$D$401,0)-SUMIFS(Results!$BH$2:$BH$401,Results!$C$2:$C$401,INT((ROW()-ROW($A$3)-1)/10),Results!$A$2:$A$401,MATCH($B8,Segment_Names,0),Results!$D$2:$D$401,1))*(1/'Annual Benefits'!$H$4)*INDEX('Annual Benefits'!$P:$P,MATCH(A8,'Annual Benefits'!$A:$A,0))</f>
        <v>0</v>
      </c>
    </row>
    <row r="9" spans="1:9" x14ac:dyDescent="0.35">
      <c r="A9" s="139">
        <f t="shared" si="0"/>
        <v>2013</v>
      </c>
      <c r="B9" s="140">
        <f t="shared" si="1"/>
        <v>0</v>
      </c>
      <c r="C9" s="141">
        <f>SUMIFS(Results!$BQ$2:$BQ$401,Results!$C$2:$C$401,INT((ROW()-ROW($A$3)-1)/10),Results!$A$2:$A$401,MATCH($B9,Segment_Names,0))</f>
        <v>0</v>
      </c>
      <c r="D9" s="141">
        <f>SUMIFS(Results!$BR$2:$BR$401,Results!$C$2:$C$401,INT((ROW()-ROW($A$3)-1)/10),Results!$A$2:$A$401,MATCH($B9,Segment_Names,0))</f>
        <v>0</v>
      </c>
      <c r="E9" s="141">
        <f>SUMIFS(Results!$BP$2:$BP$401,Results!$C$2:$C$401,INT((ROW()-ROW($A$3)-1)/10),Results!$A$2:$A$401,MATCH($B9,Segment_Names,0))</f>
        <v>0</v>
      </c>
      <c r="F9" s="141">
        <f>SUMIFS(Results!$BL$2:$BL$401,Results!$C$2:$C$401,INT((ROW()-ROW($A$3)-1)/10),Results!$A$2:$A$401,MATCH($B9,Segment_Names,0))</f>
        <v>0</v>
      </c>
      <c r="G9" s="141">
        <f>SUMIFS(Results!$BM$2:$BM$401,Results!$C$2:$C$401,INT((ROW()-ROW($A$3)-1)/10),Results!$A$2:$A$401,MATCH($B9,Segment_Names,0))</f>
        <v>0</v>
      </c>
      <c r="H9" s="141">
        <f>(SUMIFS(Results!$BH$2:$BH$401,Results!$C$2:$C$401,INT((ROW()-ROW($A$3)-1)/10),Results!$A$2:$A$401,MATCH($B9,Segment_Names,0),Results!$D$2:$D$401,0)-SUMIFS(Results!$BH$2:$BH$401,Results!$C$2:$C$401,INT((ROW()-ROW($A$3)-1)/10),Results!$A$2:$A$401,MATCH($B9,Segment_Names,0),Results!$D$2:$D$401,1))*(1/'Annual Benefits'!$H$4)*INDEX('Annual Benefits'!$P:$P,MATCH(A9,'Annual Benefits'!$A:$A,0))</f>
        <v>0</v>
      </c>
    </row>
    <row r="10" spans="1:9" x14ac:dyDescent="0.35">
      <c r="A10" s="139">
        <f t="shared" si="0"/>
        <v>2013</v>
      </c>
      <c r="B10" s="140">
        <f t="shared" si="1"/>
        <v>0</v>
      </c>
      <c r="C10" s="141">
        <f>SUMIFS(Results!$BQ$2:$BQ$401,Results!$C$2:$C$401,INT((ROW()-ROW($A$3)-1)/10),Results!$A$2:$A$401,MATCH($B10,Segment_Names,0))</f>
        <v>0</v>
      </c>
      <c r="D10" s="141">
        <f>SUMIFS(Results!$BR$2:$BR$401,Results!$C$2:$C$401,INT((ROW()-ROW($A$3)-1)/10),Results!$A$2:$A$401,MATCH($B10,Segment_Names,0))</f>
        <v>0</v>
      </c>
      <c r="E10" s="141">
        <f>SUMIFS(Results!$BP$2:$BP$401,Results!$C$2:$C$401,INT((ROW()-ROW($A$3)-1)/10),Results!$A$2:$A$401,MATCH($B10,Segment_Names,0))</f>
        <v>0</v>
      </c>
      <c r="F10" s="141">
        <f>SUMIFS(Results!$BL$2:$BL$401,Results!$C$2:$C$401,INT((ROW()-ROW($A$3)-1)/10),Results!$A$2:$A$401,MATCH($B10,Segment_Names,0))</f>
        <v>0</v>
      </c>
      <c r="G10" s="141">
        <f>SUMIFS(Results!$BM$2:$BM$401,Results!$C$2:$C$401,INT((ROW()-ROW($A$3)-1)/10),Results!$A$2:$A$401,MATCH($B10,Segment_Names,0))</f>
        <v>0</v>
      </c>
      <c r="H10" s="141">
        <f>(SUMIFS(Results!$BH$2:$BH$401,Results!$C$2:$C$401,INT((ROW()-ROW($A$3)-1)/10),Results!$A$2:$A$401,MATCH($B10,Segment_Names,0),Results!$D$2:$D$401,0)-SUMIFS(Results!$BH$2:$BH$401,Results!$C$2:$C$401,INT((ROW()-ROW($A$3)-1)/10),Results!$A$2:$A$401,MATCH($B10,Segment_Names,0),Results!$D$2:$D$401,1))*(1/'Annual Benefits'!$H$4)*INDEX('Annual Benefits'!$P:$P,MATCH(A10,'Annual Benefits'!$A:$A,0))</f>
        <v>0</v>
      </c>
    </row>
    <row r="11" spans="1:9" x14ac:dyDescent="0.35">
      <c r="A11" s="139">
        <f t="shared" si="0"/>
        <v>2013</v>
      </c>
      <c r="B11" s="140">
        <f t="shared" si="1"/>
        <v>0</v>
      </c>
      <c r="C11" s="141">
        <f>SUMIFS(Results!$BQ$2:$BQ$401,Results!$C$2:$C$401,INT((ROW()-ROW($A$3)-1)/10),Results!$A$2:$A$401,MATCH($B11,Segment_Names,0))</f>
        <v>0</v>
      </c>
      <c r="D11" s="141">
        <f>SUMIFS(Results!$BR$2:$BR$401,Results!$C$2:$C$401,INT((ROW()-ROW($A$3)-1)/10),Results!$A$2:$A$401,MATCH($B11,Segment_Names,0))</f>
        <v>0</v>
      </c>
      <c r="E11" s="141">
        <f>SUMIFS(Results!$BP$2:$BP$401,Results!$C$2:$C$401,INT((ROW()-ROW($A$3)-1)/10),Results!$A$2:$A$401,MATCH($B11,Segment_Names,0))</f>
        <v>0</v>
      </c>
      <c r="F11" s="141">
        <f>SUMIFS(Results!$BL$2:$BL$401,Results!$C$2:$C$401,INT((ROW()-ROW($A$3)-1)/10),Results!$A$2:$A$401,MATCH($B11,Segment_Names,0))</f>
        <v>0</v>
      </c>
      <c r="G11" s="141">
        <f>SUMIFS(Results!$BM$2:$BM$401,Results!$C$2:$C$401,INT((ROW()-ROW($A$3)-1)/10),Results!$A$2:$A$401,MATCH($B11,Segment_Names,0))</f>
        <v>0</v>
      </c>
      <c r="H11" s="141">
        <f>(SUMIFS(Results!$BH$2:$BH$401,Results!$C$2:$C$401,INT((ROW()-ROW($A$3)-1)/10),Results!$A$2:$A$401,MATCH($B11,Segment_Names,0),Results!$D$2:$D$401,0)-SUMIFS(Results!$BH$2:$BH$401,Results!$C$2:$C$401,INT((ROW()-ROW($A$3)-1)/10),Results!$A$2:$A$401,MATCH($B11,Segment_Names,0),Results!$D$2:$D$401,1))*(1/'Annual Benefits'!$H$4)*INDEX('Annual Benefits'!$P:$P,MATCH(A11,'Annual Benefits'!$A:$A,0))</f>
        <v>0</v>
      </c>
    </row>
    <row r="12" spans="1:9" x14ac:dyDescent="0.35">
      <c r="A12" s="139">
        <f t="shared" si="0"/>
        <v>2013</v>
      </c>
      <c r="B12" s="140">
        <f t="shared" si="1"/>
        <v>0</v>
      </c>
      <c r="C12" s="141">
        <f>SUMIFS(Results!$BQ$2:$BQ$401,Results!$C$2:$C$401,INT((ROW()-ROW($A$3)-1)/10),Results!$A$2:$A$401,MATCH($B12,Segment_Names,0))</f>
        <v>0</v>
      </c>
      <c r="D12" s="141">
        <f>SUMIFS(Results!$BR$2:$BR$401,Results!$C$2:$C$401,INT((ROW()-ROW($A$3)-1)/10),Results!$A$2:$A$401,MATCH($B12,Segment_Names,0))</f>
        <v>0</v>
      </c>
      <c r="E12" s="141">
        <f>SUMIFS(Results!$BP$2:$BP$401,Results!$C$2:$C$401,INT((ROW()-ROW($A$3)-1)/10),Results!$A$2:$A$401,MATCH($B12,Segment_Names,0))</f>
        <v>0</v>
      </c>
      <c r="F12" s="141">
        <f>SUMIFS(Results!$BL$2:$BL$401,Results!$C$2:$C$401,INT((ROW()-ROW($A$3)-1)/10),Results!$A$2:$A$401,MATCH($B12,Segment_Names,0))</f>
        <v>0</v>
      </c>
      <c r="G12" s="141">
        <f>SUMIFS(Results!$BM$2:$BM$401,Results!$C$2:$C$401,INT((ROW()-ROW($A$3)-1)/10),Results!$A$2:$A$401,MATCH($B12,Segment_Names,0))</f>
        <v>0</v>
      </c>
      <c r="H12" s="141">
        <f>(SUMIFS(Results!$BH$2:$BH$401,Results!$C$2:$C$401,INT((ROW()-ROW($A$3)-1)/10),Results!$A$2:$A$401,MATCH($B12,Segment_Names,0),Results!$D$2:$D$401,0)-SUMIFS(Results!$BH$2:$BH$401,Results!$C$2:$C$401,INT((ROW()-ROW($A$3)-1)/10),Results!$A$2:$A$401,MATCH($B12,Segment_Names,0),Results!$D$2:$D$401,1))*(1/'Annual Benefits'!$H$4)*INDEX('Annual Benefits'!$P:$P,MATCH(A12,'Annual Benefits'!$A:$A,0))</f>
        <v>0</v>
      </c>
    </row>
    <row r="13" spans="1:9" ht="16" thickBot="1" x14ac:dyDescent="0.4">
      <c r="A13" s="142">
        <f t="shared" si="0"/>
        <v>2013</v>
      </c>
      <c r="B13" s="143">
        <f t="shared" si="1"/>
        <v>0</v>
      </c>
      <c r="C13" s="144">
        <f>SUMIFS(Results!$BQ$2:$BQ$401,Results!$C$2:$C$401,INT((ROW()-ROW($A$3)-1)/10),Results!$A$2:$A$401,MATCH($B13,Segment_Names,0))</f>
        <v>0</v>
      </c>
      <c r="D13" s="144">
        <f>SUMIFS(Results!$BR$2:$BR$401,Results!$C$2:$C$401,INT((ROW()-ROW($A$3)-1)/10),Results!$A$2:$A$401,MATCH($B13,Segment_Names,0))</f>
        <v>0</v>
      </c>
      <c r="E13" s="144">
        <f>SUMIFS(Results!$BP$2:$BP$401,Results!$C$2:$C$401,INT((ROW()-ROW($A$3)-1)/10),Results!$A$2:$A$401,MATCH($B13,Segment_Names,0))</f>
        <v>0</v>
      </c>
      <c r="F13" s="144">
        <f>SUMIFS(Results!$BL$2:$BL$401,Results!$C$2:$C$401,INT((ROW()-ROW($A$3)-1)/10),Results!$A$2:$A$401,MATCH($B13,Segment_Names,0))</f>
        <v>0</v>
      </c>
      <c r="G13" s="144">
        <f>SUMIFS(Results!$BM$2:$BM$401,Results!$C$2:$C$401,INT((ROW()-ROW($A$3)-1)/10),Results!$A$2:$A$401,MATCH($B13,Segment_Names,0))</f>
        <v>0</v>
      </c>
      <c r="H13" s="144">
        <f>(SUMIFS(Results!$BH$2:$BH$401,Results!$C$2:$C$401,INT((ROW()-ROW($A$3)-1)/10),Results!$A$2:$A$401,MATCH($B13,Segment_Names,0),Results!$D$2:$D$401,0)-SUMIFS(Results!$BH$2:$BH$401,Results!$C$2:$C$401,INT((ROW()-ROW($A$3)-1)/10),Results!$A$2:$A$401,MATCH($B13,Segment_Names,0),Results!$D$2:$D$401,1))*(1/'Annual Benefits'!$H$4)*INDEX('Annual Benefits'!$P:$P,MATCH(A13,'Annual Benefits'!$A:$A,0))</f>
        <v>0</v>
      </c>
    </row>
    <row r="14" spans="1:9" x14ac:dyDescent="0.35">
      <c r="A14" s="145">
        <f t="shared" si="0"/>
        <v>2035</v>
      </c>
      <c r="B14" s="146" t="str">
        <f t="shared" si="1"/>
        <v>Example 1</v>
      </c>
      <c r="C14" s="147">
        <f>SUMIFS(Results!$BQ$2:$BQ$401,Results!$C$2:$C$401,INT((ROW()-ROW($A$3)-1)/10),Results!$A$2:$A$401,MATCH($B14,Segment_Names,0))</f>
        <v>10964.213875387519</v>
      </c>
      <c r="D14" s="147">
        <f>SUMIFS(Results!$BR$2:$BR$401,Results!$C$2:$C$401,INT((ROW()-ROW($A$3)-1)/10),Results!$A$2:$A$401,MATCH($B14,Segment_Names,0))</f>
        <v>-1028.8237727106671</v>
      </c>
      <c r="E14" s="147">
        <f>SUMIFS(Results!$BP$2:$BP$401,Results!$C$2:$C$401,INT((ROW()-ROW($A$3)-1)/10),Results!$A$2:$A$401,MATCH($B14,Segment_Names,0))</f>
        <v>1028.8237727106671</v>
      </c>
      <c r="F14" s="147">
        <f>SUMIFS(Results!$BL$2:$BL$401,Results!$C$2:$C$401,INT((ROW()-ROW($A$3)-1)/10),Results!$A$2:$A$401,MATCH($B14,Segment_Names,0))</f>
        <v>209244.60189748017</v>
      </c>
      <c r="G14" s="147">
        <f>SUMIFS(Results!$BM$2:$BM$401,Results!$C$2:$C$401,INT((ROW()-ROW($A$3)-1)/10),Results!$A$2:$A$401,MATCH($B14,Segment_Names,0))</f>
        <v>5715.6459645261675</v>
      </c>
      <c r="H14" s="147">
        <f>(SUMIFS(Results!$BH$2:$BH$401,Results!$C$2:$C$401,INT((ROW()-ROW($A$3)-1)/10),Results!$A$2:$A$401,MATCH($B14,Segment_Names,0),Results!$D$2:$D$401,0)-SUMIFS(Results!$BH$2:$BH$401,Results!$C$2:$C$401,INT((ROW()-ROW($A$3)-1)/10),Results!$A$2:$A$401,MATCH($B14,Segment_Names,0),Results!$D$2:$D$401,1))*(1/'Annual Benefits'!$H$4)*INDEX('Annual Benefits'!$P:$P,MATCH(A14,'Annual Benefits'!$A:$A,0))</f>
        <v>2124.0220450011279</v>
      </c>
    </row>
    <row r="15" spans="1:9" x14ac:dyDescent="0.35">
      <c r="A15" s="148">
        <f t="shared" si="0"/>
        <v>2035</v>
      </c>
      <c r="B15" s="149" t="str">
        <f t="shared" si="1"/>
        <v>Ex2</v>
      </c>
      <c r="C15" s="150">
        <f>SUMIFS(Results!$BQ$2:$BQ$401,Results!$C$2:$C$401,INT((ROW()-ROW($A$3)-1)/10),Results!$A$2:$A$401,MATCH($B15,Segment_Names,0))</f>
        <v>18011.08525660526</v>
      </c>
      <c r="D15" s="150">
        <f>SUMIFS(Results!$BR$2:$BR$401,Results!$C$2:$C$401,INT((ROW()-ROW($A$3)-1)/10),Results!$A$2:$A$401,MATCH($B15,Segment_Names,0))</f>
        <v>-1428.304236252691</v>
      </c>
      <c r="E15" s="150">
        <f>SUMIFS(Results!$BP$2:$BP$401,Results!$C$2:$C$401,INT((ROW()-ROW($A$3)-1)/10),Results!$A$2:$A$401,MATCH($B15,Segment_Names,0))</f>
        <v>1428.304236252691</v>
      </c>
      <c r="F15" s="150">
        <f>SUMIFS(Results!$BL$2:$BL$401,Results!$C$2:$C$401,INT((ROW()-ROW($A$3)-1)/10),Results!$A$2:$A$401,MATCH($B15,Segment_Names,0))</f>
        <v>518281.65066796821</v>
      </c>
      <c r="G15" s="150">
        <f>SUMIFS(Results!$BM$2:$BM$401,Results!$C$2:$C$401,INT((ROW()-ROW($A$3)-1)/10),Results!$A$2:$A$401,MATCH($B15,Segment_Names,0))</f>
        <v>10819.661197738846</v>
      </c>
      <c r="H15" s="150">
        <f>(SUMIFS(Results!$BH$2:$BH$401,Results!$C$2:$C$401,INT((ROW()-ROW($A$3)-1)/10),Results!$A$2:$A$401,MATCH($B15,Segment_Names,0),Results!$D$2:$D$401,0)-SUMIFS(Results!$BH$2:$BH$401,Results!$C$2:$C$401,INT((ROW()-ROW($A$3)-1)/10),Results!$A$2:$A$401,MATCH($B15,Segment_Names,0),Results!$D$2:$D$401,1))*(1/'Annual Benefits'!$H$4)*INDEX('Annual Benefits'!$P:$P,MATCH(A15,'Annual Benefits'!$A:$A,0))</f>
        <v>2047.2004387369141</v>
      </c>
    </row>
    <row r="16" spans="1:9" x14ac:dyDescent="0.35">
      <c r="A16" s="148">
        <f t="shared" si="0"/>
        <v>2035</v>
      </c>
      <c r="B16" s="149">
        <f t="shared" si="1"/>
        <v>0</v>
      </c>
      <c r="C16" s="150">
        <f>SUMIFS(Results!$BQ$2:$BQ$401,Results!$C$2:$C$401,INT((ROW()-ROW($A$3)-1)/10),Results!$A$2:$A$401,MATCH($B16,Segment_Names,0))</f>
        <v>0</v>
      </c>
      <c r="D16" s="150">
        <f>SUMIFS(Results!$BR$2:$BR$401,Results!$C$2:$C$401,INT((ROW()-ROW($A$3)-1)/10),Results!$A$2:$A$401,MATCH($B16,Segment_Names,0))</f>
        <v>0</v>
      </c>
      <c r="E16" s="150">
        <f>SUMIFS(Results!$BP$2:$BP$401,Results!$C$2:$C$401,INT((ROW()-ROW($A$3)-1)/10),Results!$A$2:$A$401,MATCH($B16,Segment_Names,0))</f>
        <v>0</v>
      </c>
      <c r="F16" s="150">
        <f>SUMIFS(Results!$BL$2:$BL$401,Results!$C$2:$C$401,INT((ROW()-ROW($A$3)-1)/10),Results!$A$2:$A$401,MATCH($B16,Segment_Names,0))</f>
        <v>0</v>
      </c>
      <c r="G16" s="150">
        <f>SUMIFS(Results!$BM$2:$BM$401,Results!$C$2:$C$401,INT((ROW()-ROW($A$3)-1)/10),Results!$A$2:$A$401,MATCH($B16,Segment_Names,0))</f>
        <v>0</v>
      </c>
      <c r="H16" s="150">
        <f>(SUMIFS(Results!$BH$2:$BH$401,Results!$C$2:$C$401,INT((ROW()-ROW($A$3)-1)/10),Results!$A$2:$A$401,MATCH($B16,Segment_Names,0),Results!$D$2:$D$401,0)-SUMIFS(Results!$BH$2:$BH$401,Results!$C$2:$C$401,INT((ROW()-ROW($A$3)-1)/10),Results!$A$2:$A$401,MATCH($B16,Segment_Names,0),Results!$D$2:$D$401,1))*(1/'Annual Benefits'!$H$4)*INDEX('Annual Benefits'!$P:$P,MATCH(A16,'Annual Benefits'!$A:$A,0))</f>
        <v>0</v>
      </c>
    </row>
    <row r="17" spans="1:8" x14ac:dyDescent="0.35">
      <c r="A17" s="148">
        <f t="shared" si="0"/>
        <v>2035</v>
      </c>
      <c r="B17" s="149">
        <f t="shared" si="1"/>
        <v>0</v>
      </c>
      <c r="C17" s="150">
        <f>SUMIFS(Results!$BQ$2:$BQ$401,Results!$C$2:$C$401,INT((ROW()-ROW($A$3)-1)/10),Results!$A$2:$A$401,MATCH($B17,Segment_Names,0))</f>
        <v>0</v>
      </c>
      <c r="D17" s="150">
        <f>SUMIFS(Results!$BR$2:$BR$401,Results!$C$2:$C$401,INT((ROW()-ROW($A$3)-1)/10),Results!$A$2:$A$401,MATCH($B17,Segment_Names,0))</f>
        <v>0</v>
      </c>
      <c r="E17" s="150">
        <f>SUMIFS(Results!$BP$2:$BP$401,Results!$C$2:$C$401,INT((ROW()-ROW($A$3)-1)/10),Results!$A$2:$A$401,MATCH($B17,Segment_Names,0))</f>
        <v>0</v>
      </c>
      <c r="F17" s="150">
        <f>SUMIFS(Results!$BL$2:$BL$401,Results!$C$2:$C$401,INT((ROW()-ROW($A$3)-1)/10),Results!$A$2:$A$401,MATCH($B17,Segment_Names,0))</f>
        <v>0</v>
      </c>
      <c r="G17" s="150">
        <f>SUMIFS(Results!$BM$2:$BM$401,Results!$C$2:$C$401,INT((ROW()-ROW($A$3)-1)/10),Results!$A$2:$A$401,MATCH($B17,Segment_Names,0))</f>
        <v>0</v>
      </c>
      <c r="H17" s="150">
        <f>(SUMIFS(Results!$BH$2:$BH$401,Results!$C$2:$C$401,INT((ROW()-ROW($A$3)-1)/10),Results!$A$2:$A$401,MATCH($B17,Segment_Names,0),Results!$D$2:$D$401,0)-SUMIFS(Results!$BH$2:$BH$401,Results!$C$2:$C$401,INT((ROW()-ROW($A$3)-1)/10),Results!$A$2:$A$401,MATCH($B17,Segment_Names,0),Results!$D$2:$D$401,1))*(1/'Annual Benefits'!$H$4)*INDEX('Annual Benefits'!$P:$P,MATCH(A17,'Annual Benefits'!$A:$A,0))</f>
        <v>0</v>
      </c>
    </row>
    <row r="18" spans="1:8" x14ac:dyDescent="0.35">
      <c r="A18" s="148">
        <f t="shared" si="0"/>
        <v>2035</v>
      </c>
      <c r="B18" s="149">
        <f t="shared" si="1"/>
        <v>0</v>
      </c>
      <c r="C18" s="150">
        <f>SUMIFS(Results!$BQ$2:$BQ$401,Results!$C$2:$C$401,INT((ROW()-ROW($A$3)-1)/10),Results!$A$2:$A$401,MATCH($B18,Segment_Names,0))</f>
        <v>0</v>
      </c>
      <c r="D18" s="150">
        <f>SUMIFS(Results!$BR$2:$BR$401,Results!$C$2:$C$401,INT((ROW()-ROW($A$3)-1)/10),Results!$A$2:$A$401,MATCH($B18,Segment_Names,0))</f>
        <v>0</v>
      </c>
      <c r="E18" s="150">
        <f>SUMIFS(Results!$BP$2:$BP$401,Results!$C$2:$C$401,INT((ROW()-ROW($A$3)-1)/10),Results!$A$2:$A$401,MATCH($B18,Segment_Names,0))</f>
        <v>0</v>
      </c>
      <c r="F18" s="150">
        <f>SUMIFS(Results!$BL$2:$BL$401,Results!$C$2:$C$401,INT((ROW()-ROW($A$3)-1)/10),Results!$A$2:$A$401,MATCH($B18,Segment_Names,0))</f>
        <v>0</v>
      </c>
      <c r="G18" s="150">
        <f>SUMIFS(Results!$BM$2:$BM$401,Results!$C$2:$C$401,INT((ROW()-ROW($A$3)-1)/10),Results!$A$2:$A$401,MATCH($B18,Segment_Names,0))</f>
        <v>0</v>
      </c>
      <c r="H18" s="150">
        <f>(SUMIFS(Results!$BH$2:$BH$401,Results!$C$2:$C$401,INT((ROW()-ROW($A$3)-1)/10),Results!$A$2:$A$401,MATCH($B18,Segment_Names,0),Results!$D$2:$D$401,0)-SUMIFS(Results!$BH$2:$BH$401,Results!$C$2:$C$401,INT((ROW()-ROW($A$3)-1)/10),Results!$A$2:$A$401,MATCH($B18,Segment_Names,0),Results!$D$2:$D$401,1))*(1/'Annual Benefits'!$H$4)*INDEX('Annual Benefits'!$P:$P,MATCH(A18,'Annual Benefits'!$A:$A,0))</f>
        <v>0</v>
      </c>
    </row>
    <row r="19" spans="1:8" x14ac:dyDescent="0.35">
      <c r="A19" s="148">
        <f t="shared" si="0"/>
        <v>2035</v>
      </c>
      <c r="B19" s="149">
        <f t="shared" si="1"/>
        <v>0</v>
      </c>
      <c r="C19" s="150">
        <f>SUMIFS(Results!$BQ$2:$BQ$401,Results!$C$2:$C$401,INT((ROW()-ROW($A$3)-1)/10),Results!$A$2:$A$401,MATCH($B19,Segment_Names,0))</f>
        <v>0</v>
      </c>
      <c r="D19" s="150">
        <f>SUMIFS(Results!$BR$2:$BR$401,Results!$C$2:$C$401,INT((ROW()-ROW($A$3)-1)/10),Results!$A$2:$A$401,MATCH($B19,Segment_Names,0))</f>
        <v>0</v>
      </c>
      <c r="E19" s="150">
        <f>SUMIFS(Results!$BP$2:$BP$401,Results!$C$2:$C$401,INT((ROW()-ROW($A$3)-1)/10),Results!$A$2:$A$401,MATCH($B19,Segment_Names,0))</f>
        <v>0</v>
      </c>
      <c r="F19" s="150">
        <f>SUMIFS(Results!$BL$2:$BL$401,Results!$C$2:$C$401,INT((ROW()-ROW($A$3)-1)/10),Results!$A$2:$A$401,MATCH($B19,Segment_Names,0))</f>
        <v>0</v>
      </c>
      <c r="G19" s="150">
        <f>SUMIFS(Results!$BM$2:$BM$401,Results!$C$2:$C$401,INT((ROW()-ROW($A$3)-1)/10),Results!$A$2:$A$401,MATCH($B19,Segment_Names,0))</f>
        <v>0</v>
      </c>
      <c r="H19" s="150">
        <f>(SUMIFS(Results!$BH$2:$BH$401,Results!$C$2:$C$401,INT((ROW()-ROW($A$3)-1)/10),Results!$A$2:$A$401,MATCH($B19,Segment_Names,0),Results!$D$2:$D$401,0)-SUMIFS(Results!$BH$2:$BH$401,Results!$C$2:$C$401,INT((ROW()-ROW($A$3)-1)/10),Results!$A$2:$A$401,MATCH($B19,Segment_Names,0),Results!$D$2:$D$401,1))*(1/'Annual Benefits'!$H$4)*INDEX('Annual Benefits'!$P:$P,MATCH(A19,'Annual Benefits'!$A:$A,0))</f>
        <v>0</v>
      </c>
    </row>
    <row r="20" spans="1:8" x14ac:dyDescent="0.35">
      <c r="A20" s="148">
        <f t="shared" si="0"/>
        <v>2035</v>
      </c>
      <c r="B20" s="149">
        <f t="shared" si="1"/>
        <v>0</v>
      </c>
      <c r="C20" s="150">
        <f>SUMIFS(Results!$BQ$2:$BQ$401,Results!$C$2:$C$401,INT((ROW()-ROW($A$3)-1)/10),Results!$A$2:$A$401,MATCH($B20,Segment_Names,0))</f>
        <v>0</v>
      </c>
      <c r="D20" s="150">
        <f>SUMIFS(Results!$BR$2:$BR$401,Results!$C$2:$C$401,INT((ROW()-ROW($A$3)-1)/10),Results!$A$2:$A$401,MATCH($B20,Segment_Names,0))</f>
        <v>0</v>
      </c>
      <c r="E20" s="150">
        <f>SUMIFS(Results!$BP$2:$BP$401,Results!$C$2:$C$401,INT((ROW()-ROW($A$3)-1)/10),Results!$A$2:$A$401,MATCH($B20,Segment_Names,0))</f>
        <v>0</v>
      </c>
      <c r="F20" s="150">
        <f>SUMIFS(Results!$BL$2:$BL$401,Results!$C$2:$C$401,INT((ROW()-ROW($A$3)-1)/10),Results!$A$2:$A$401,MATCH($B20,Segment_Names,0))</f>
        <v>0</v>
      </c>
      <c r="G20" s="150">
        <f>SUMIFS(Results!$BM$2:$BM$401,Results!$C$2:$C$401,INT((ROW()-ROW($A$3)-1)/10),Results!$A$2:$A$401,MATCH($B20,Segment_Names,0))</f>
        <v>0</v>
      </c>
      <c r="H20" s="150">
        <f>(SUMIFS(Results!$BH$2:$BH$401,Results!$C$2:$C$401,INT((ROW()-ROW($A$3)-1)/10),Results!$A$2:$A$401,MATCH($B20,Segment_Names,0),Results!$D$2:$D$401,0)-SUMIFS(Results!$BH$2:$BH$401,Results!$C$2:$C$401,INT((ROW()-ROW($A$3)-1)/10),Results!$A$2:$A$401,MATCH($B20,Segment_Names,0),Results!$D$2:$D$401,1))*(1/'Annual Benefits'!$H$4)*INDEX('Annual Benefits'!$P:$P,MATCH(A20,'Annual Benefits'!$A:$A,0))</f>
        <v>0</v>
      </c>
    </row>
    <row r="21" spans="1:8" x14ac:dyDescent="0.35">
      <c r="A21" s="148">
        <f t="shared" si="0"/>
        <v>2035</v>
      </c>
      <c r="B21" s="149">
        <f t="shared" si="1"/>
        <v>0</v>
      </c>
      <c r="C21" s="150">
        <f>SUMIFS(Results!$BQ$2:$BQ$401,Results!$C$2:$C$401,INT((ROW()-ROW($A$3)-1)/10),Results!$A$2:$A$401,MATCH($B21,Segment_Names,0))</f>
        <v>0</v>
      </c>
      <c r="D21" s="150">
        <f>SUMIFS(Results!$BR$2:$BR$401,Results!$C$2:$C$401,INT((ROW()-ROW($A$3)-1)/10),Results!$A$2:$A$401,MATCH($B21,Segment_Names,0))</f>
        <v>0</v>
      </c>
      <c r="E21" s="150">
        <f>SUMIFS(Results!$BP$2:$BP$401,Results!$C$2:$C$401,INT((ROW()-ROW($A$3)-1)/10),Results!$A$2:$A$401,MATCH($B21,Segment_Names,0))</f>
        <v>0</v>
      </c>
      <c r="F21" s="150">
        <f>SUMIFS(Results!$BL$2:$BL$401,Results!$C$2:$C$401,INT((ROW()-ROW($A$3)-1)/10),Results!$A$2:$A$401,MATCH($B21,Segment_Names,0))</f>
        <v>0</v>
      </c>
      <c r="G21" s="150">
        <f>SUMIFS(Results!$BM$2:$BM$401,Results!$C$2:$C$401,INT((ROW()-ROW($A$3)-1)/10),Results!$A$2:$A$401,MATCH($B21,Segment_Names,0))</f>
        <v>0</v>
      </c>
      <c r="H21" s="150">
        <f>(SUMIFS(Results!$BH$2:$BH$401,Results!$C$2:$C$401,INT((ROW()-ROW($A$3)-1)/10),Results!$A$2:$A$401,MATCH($B21,Segment_Names,0),Results!$D$2:$D$401,0)-SUMIFS(Results!$BH$2:$BH$401,Results!$C$2:$C$401,INT((ROW()-ROW($A$3)-1)/10),Results!$A$2:$A$401,MATCH($B21,Segment_Names,0),Results!$D$2:$D$401,1))*(1/'Annual Benefits'!$H$4)*INDEX('Annual Benefits'!$P:$P,MATCH(A21,'Annual Benefits'!$A:$A,0))</f>
        <v>0</v>
      </c>
    </row>
    <row r="22" spans="1:8" x14ac:dyDescent="0.35">
      <c r="A22" s="148">
        <f t="shared" si="0"/>
        <v>2035</v>
      </c>
      <c r="B22" s="149">
        <f t="shared" si="1"/>
        <v>0</v>
      </c>
      <c r="C22" s="150">
        <f>SUMIFS(Results!$BQ$2:$BQ$401,Results!$C$2:$C$401,INT((ROW()-ROW($A$3)-1)/10),Results!$A$2:$A$401,MATCH($B22,Segment_Names,0))</f>
        <v>0</v>
      </c>
      <c r="D22" s="150">
        <f>SUMIFS(Results!$BR$2:$BR$401,Results!$C$2:$C$401,INT((ROW()-ROW($A$3)-1)/10),Results!$A$2:$A$401,MATCH($B22,Segment_Names,0))</f>
        <v>0</v>
      </c>
      <c r="E22" s="150">
        <f>SUMIFS(Results!$BP$2:$BP$401,Results!$C$2:$C$401,INT((ROW()-ROW($A$3)-1)/10),Results!$A$2:$A$401,MATCH($B22,Segment_Names,0))</f>
        <v>0</v>
      </c>
      <c r="F22" s="150">
        <f>SUMIFS(Results!$BL$2:$BL$401,Results!$C$2:$C$401,INT((ROW()-ROW($A$3)-1)/10),Results!$A$2:$A$401,MATCH($B22,Segment_Names,0))</f>
        <v>0</v>
      </c>
      <c r="G22" s="150">
        <f>SUMIFS(Results!$BM$2:$BM$401,Results!$C$2:$C$401,INT((ROW()-ROW($A$3)-1)/10),Results!$A$2:$A$401,MATCH($B22,Segment_Names,0))</f>
        <v>0</v>
      </c>
      <c r="H22" s="150">
        <f>(SUMIFS(Results!$BH$2:$BH$401,Results!$C$2:$C$401,INT((ROW()-ROW($A$3)-1)/10),Results!$A$2:$A$401,MATCH($B22,Segment_Names,0),Results!$D$2:$D$401,0)-SUMIFS(Results!$BH$2:$BH$401,Results!$C$2:$C$401,INT((ROW()-ROW($A$3)-1)/10),Results!$A$2:$A$401,MATCH($B22,Segment_Names,0),Results!$D$2:$D$401,1))*(1/'Annual Benefits'!$H$4)*INDEX('Annual Benefits'!$P:$P,MATCH(A22,'Annual Benefits'!$A:$A,0))</f>
        <v>0</v>
      </c>
    </row>
    <row r="23" spans="1:8" ht="16" thickBot="1" x14ac:dyDescent="0.4">
      <c r="A23" s="151">
        <f t="shared" si="0"/>
        <v>2035</v>
      </c>
      <c r="B23" s="152">
        <f t="shared" si="1"/>
        <v>0</v>
      </c>
      <c r="C23" s="153">
        <f>SUMIFS(Results!$BQ$2:$BQ$401,Results!$C$2:$C$401,INT((ROW()-ROW($A$3)-1)/10),Results!$A$2:$A$401,MATCH($B23,Segment_Names,0))</f>
        <v>0</v>
      </c>
      <c r="D23" s="153">
        <f>SUMIFS(Results!$BR$2:$BR$401,Results!$C$2:$C$401,INT((ROW()-ROW($A$3)-1)/10),Results!$A$2:$A$401,MATCH($B23,Segment_Names,0))</f>
        <v>0</v>
      </c>
      <c r="E23" s="153">
        <f>SUMIFS(Results!$BP$2:$BP$401,Results!$C$2:$C$401,INT((ROW()-ROW($A$3)-1)/10),Results!$A$2:$A$401,MATCH($B23,Segment_Names,0))</f>
        <v>0</v>
      </c>
      <c r="F23" s="153">
        <f>SUMIFS(Results!$BL$2:$BL$401,Results!$C$2:$C$401,INT((ROW()-ROW($A$3)-1)/10),Results!$A$2:$A$401,MATCH($B23,Segment_Names,0))</f>
        <v>0</v>
      </c>
      <c r="G23" s="153">
        <f>SUMIFS(Results!$BM$2:$BM$401,Results!$C$2:$C$401,INT((ROW()-ROW($A$3)-1)/10),Results!$A$2:$A$401,MATCH($B23,Segment_Names,0))</f>
        <v>0</v>
      </c>
      <c r="H23" s="153">
        <f>(SUMIFS(Results!$BH$2:$BH$401,Results!$C$2:$C$401,INT((ROW()-ROW($A$3)-1)/10),Results!$A$2:$A$401,MATCH($B23,Segment_Names,0),Results!$D$2:$D$401,0)-SUMIFS(Results!$BH$2:$BH$401,Results!$C$2:$C$401,INT((ROW()-ROW($A$3)-1)/10),Results!$A$2:$A$401,MATCH($B23,Segment_Names,0),Results!$D$2:$D$401,1))*(1/'Annual Benefits'!$H$4)*INDEX('Annual Benefits'!$P:$P,MATCH(A23,'Annual Benefits'!$A:$A,0))</f>
        <v>0</v>
      </c>
    </row>
  </sheetData>
  <pageMargins left="0.75" right="0.75" top="1" bottom="1" header="0.5" footer="0.5"/>
  <pageSetup orientation="portrait" horizontalDpi="4294967292" verticalDpi="4294967292"/>
  <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enableFormatConditionsCalculation="0">
    <tabColor theme="8" tint="0.59999389629810485"/>
    <pageSetUpPr fitToPage="1"/>
  </sheetPr>
  <dimension ref="A1:P59"/>
  <sheetViews>
    <sheetView showGridLines="0" showZeros="0" zoomScaleNormal="100" workbookViewId="0">
      <selection activeCell="A6" sqref="A6"/>
    </sheetView>
  </sheetViews>
  <sheetFormatPr defaultColWidth="11" defaultRowHeight="15.5" x14ac:dyDescent="0.35"/>
  <cols>
    <col min="1" max="1" width="13.08203125" customWidth="1"/>
    <col min="5" max="5" width="12.33203125" customWidth="1"/>
    <col min="7" max="7" width="11" customWidth="1"/>
    <col min="12" max="12" width="12.5" customWidth="1"/>
  </cols>
  <sheetData>
    <row r="1" spans="1:16" ht="88.5" customHeight="1" x14ac:dyDescent="0.35">
      <c r="A1" t="s">
        <v>369</v>
      </c>
    </row>
    <row r="3" spans="1:16" x14ac:dyDescent="0.35">
      <c r="A3" s="161" t="s">
        <v>314</v>
      </c>
      <c r="B3" s="162"/>
      <c r="C3" s="163"/>
      <c r="D3" s="159">
        <f>INDEX(Model_Years,1,1)</f>
        <v>2013</v>
      </c>
      <c r="E3" s="166" t="s">
        <v>462</v>
      </c>
      <c r="H3" s="167">
        <f>BCA!$R$28</f>
        <v>3.75</v>
      </c>
    </row>
    <row r="4" spans="1:16" x14ac:dyDescent="0.35">
      <c r="A4" s="161" t="s">
        <v>371</v>
      </c>
      <c r="B4" s="162"/>
      <c r="C4" s="163"/>
      <c r="D4" s="159">
        <f>INDEX(Model_Years,1,2)</f>
        <v>2035</v>
      </c>
      <c r="E4" t="s">
        <v>468</v>
      </c>
      <c r="H4" s="169">
        <v>8778</v>
      </c>
    </row>
    <row r="5" spans="1:16" x14ac:dyDescent="0.35">
      <c r="A5" s="161" t="s">
        <v>370</v>
      </c>
      <c r="B5" s="162"/>
      <c r="C5" s="163"/>
      <c r="D5" s="160">
        <f>BCA!$R$26</f>
        <v>300</v>
      </c>
      <c r="E5" s="172" t="s">
        <v>473</v>
      </c>
      <c r="H5" s="170">
        <v>1.4E-2</v>
      </c>
    </row>
    <row r="6" spans="1:16" x14ac:dyDescent="0.35">
      <c r="I6" s="202" t="s">
        <v>316</v>
      </c>
      <c r="J6" s="202"/>
      <c r="K6" s="202"/>
      <c r="L6" s="202"/>
      <c r="M6" s="202"/>
      <c r="N6" s="202"/>
      <c r="P6" t="s">
        <v>472</v>
      </c>
    </row>
    <row r="7" spans="1:16" ht="31" x14ac:dyDescent="0.35">
      <c r="A7" s="156" t="s">
        <v>280</v>
      </c>
      <c r="B7" s="156" t="s">
        <v>310</v>
      </c>
      <c r="C7" s="156" t="s">
        <v>311</v>
      </c>
      <c r="D7" s="156" t="s">
        <v>312</v>
      </c>
      <c r="E7" s="156" t="s">
        <v>465</v>
      </c>
      <c r="F7" s="156" t="s">
        <v>313</v>
      </c>
      <c r="G7" s="156" t="s">
        <v>320</v>
      </c>
      <c r="H7" s="154"/>
      <c r="I7" s="156" t="s">
        <v>310</v>
      </c>
      <c r="J7" s="156" t="s">
        <v>311</v>
      </c>
      <c r="K7" s="156" t="s">
        <v>312</v>
      </c>
      <c r="L7" s="156" t="s">
        <v>465</v>
      </c>
      <c r="M7" s="156" t="s">
        <v>313</v>
      </c>
      <c r="N7" s="156" t="s">
        <v>320</v>
      </c>
      <c r="P7" s="156" t="str">
        <f>"Base Year: "&amp;BCA!R16</f>
        <v>Base Year: 2011</v>
      </c>
    </row>
    <row r="8" spans="1:16" x14ac:dyDescent="0.35">
      <c r="A8" s="157">
        <f>D3</f>
        <v>2013</v>
      </c>
      <c r="B8" s="158">
        <f ca="1">SUM(OFFSET(Results!$AU$1,1,0,200,6))*$D$5</f>
        <v>6560612.799561101</v>
      </c>
      <c r="C8" s="158">
        <f ca="1">SUM(OFFSET(Results!$BA$1,1,0,200,6))*$D$5</f>
        <v>-479779.59092164511</v>
      </c>
      <c r="D8" s="158">
        <f ca="1">SUM(OFFSET(Results!$O$1,1,0,200,1))*$D$5</f>
        <v>479779.59092164511</v>
      </c>
      <c r="E8" s="158">
        <f>(SUMIFS(Results!$BH$2:$BH$201,Results!$D$2:$D$201,0)-SUMIFS(Results!$BH$2:$BH$201,Results!$D$2:$D$201,1))*$D$5*(1/$H$4)*P8</f>
        <v>600714.1112294792</v>
      </c>
      <c r="F8" s="158">
        <f>BCA!$R$24</f>
        <v>10000</v>
      </c>
      <c r="G8" s="158">
        <f>IF($A8&gt;$D$4,0,BCA!$R$20)</f>
        <v>500000</v>
      </c>
      <c r="I8" s="158">
        <f ca="1">IF(ISTEXT($A8),0,B8/(1+BCA!$R$17)^($A8-BCA!$R$16))</f>
        <v>6184006.7862768415</v>
      </c>
      <c r="J8" s="158">
        <f ca="1">IF(ISTEXT($A8),0,C8/(1+BCA!$R$17)^($A8-BCA!$R$16))</f>
        <v>-452238.27968860883</v>
      </c>
      <c r="K8" s="158">
        <f ca="1">IF(ISTEXT($A8),0,D8/(1+BCA!$R$17)^($A8-BCA!$R$16))</f>
        <v>452238.27968860883</v>
      </c>
      <c r="L8" s="158">
        <f>IF(ISTEXT($A8),0,E8/(1+BCA!$R$17)^($A8-BCA!$R$16))</f>
        <v>566230.6638038262</v>
      </c>
      <c r="M8" s="158">
        <f>IF(ISTEXT($A8),0,F8/(1+BCA!$R$17)^($A8-BCA!$R$16))</f>
        <v>9425.9590913375432</v>
      </c>
      <c r="N8" s="158">
        <f>IF(ISTEXT($A8),0,G8/(1+BCA!$R$17)^($A8-BCA!$R$16))</f>
        <v>471297.95456687722</v>
      </c>
      <c r="P8" s="171">
        <f>IF(A8="",0,$H$3*((1+$H$5)^(A8-BCA!$R$16)))</f>
        <v>3.8557350000000006</v>
      </c>
    </row>
    <row r="9" spans="1:16" x14ac:dyDescent="0.35">
      <c r="A9" s="157">
        <f t="shared" ref="A9:A40" si="0">IF(A8&lt;$D$4,A8+1,"")</f>
        <v>2014</v>
      </c>
      <c r="B9" s="158">
        <f ca="1">IF($A9=$D$4,SUM(OFFSET(Results!$AU$201,1,0,200,6))*$D$5,IF($A9&lt;$D$4,B$8*EXP(B$59*($A9-$D$3)),0))</f>
        <v>6645064.0210703481</v>
      </c>
      <c r="C9" s="158">
        <f ca="1">IF($A9=$D$4,SUM(OFFSET(Results!$BA$201,1,0,200,6))*$D$5,IF($A9&lt;$D$4,C$8*EXP(C$59*($A9-$D$3)),0))</f>
        <v>-489237.08838712919</v>
      </c>
      <c r="D9" s="158">
        <f ca="1">IF($A9=$D$4,SUM(OFFSET(Results!$O$201,1,0,200,1))*$D$5,IF($A9&lt;$D$4,D$8*EXP(D$59*($A9-$D$3)),0))</f>
        <v>489237.08838712919</v>
      </c>
      <c r="E9" s="158">
        <f>(SUMIFS(Results!$BH$2:$BH$201,Results!$D$2:$D$201,0)-SUMIFS(Results!$BH$2:$BH$201,Results!$D$2:$D$201,1))*$D$5*(1/$H$4)*P9</f>
        <v>609124.10878669191</v>
      </c>
      <c r="F9" s="158">
        <f>IF($A9=$D$4,BCA!$Z$24,IF($A9&lt;$D$4,F$8*EXP(F$59*($A9-$D$3)),0))</f>
        <v>10083.217785811103</v>
      </c>
      <c r="G9" s="158">
        <f>IF($A9&gt;$D$4,0,BCA!$R$20)</f>
        <v>500000</v>
      </c>
      <c r="I9" s="158">
        <f ca="1">IF(ISTEXT($A9),0,B9/(1+BCA!$R$17)^($A9-BCA!$R$16))</f>
        <v>6081174.9147502976</v>
      </c>
      <c r="J9" s="158">
        <f ca="1">IF(ISTEXT($A9),0,C9/(1+BCA!$R$17)^($A9-BCA!$R$16))</f>
        <v>-447721.24088370579</v>
      </c>
      <c r="K9" s="158">
        <f ca="1">IF(ISTEXT($A9),0,D9/(1+BCA!$R$17)^($A9-BCA!$R$16))</f>
        <v>447721.24088370579</v>
      </c>
      <c r="L9" s="158">
        <f>IF(ISTEXT($A9),0,E9/(1+BCA!$R$17)^($A9-BCA!$R$16))</f>
        <v>557434.84766706778</v>
      </c>
      <c r="M9" s="158">
        <f>IF(ISTEXT($A9),0,F9/(1+BCA!$R$17)^($A9-BCA!$R$16))</f>
        <v>9227.5726561264637</v>
      </c>
      <c r="N9" s="158">
        <f>IF(ISTEXT($A9),0,G9/(1+BCA!$R$17)^($A9-BCA!$R$16))</f>
        <v>457570.8296765798</v>
      </c>
      <c r="P9" s="171">
        <f>IF(A9="",0,$H$3*((1+$H$5)^(A9-BCA!$R$16)))</f>
        <v>3.9097152900000007</v>
      </c>
    </row>
    <row r="10" spans="1:16" x14ac:dyDescent="0.35">
      <c r="A10" s="157">
        <f t="shared" si="0"/>
        <v>2015</v>
      </c>
      <c r="B10" s="158">
        <f ca="1">IF($A10=$D$4,SUM(OFFSET(Results!$AU$201,1,0,200,6))*$D$5,IF($A10&lt;$D$4,B$8*EXP(B$59*($A10-$D$3)),0))</f>
        <v>6730602.337494703</v>
      </c>
      <c r="C10" s="158">
        <f ca="1">IF($A10=$D$4,SUM(OFFSET(Results!$BA$201,1,0,200,6))*$D$5,IF($A10&lt;$D$4,C$8*EXP(C$59*($A10-$D$3)),0))</f>
        <v>-498881.01366238703</v>
      </c>
      <c r="D10" s="158">
        <f ca="1">IF($A10=$D$4,SUM(OFFSET(Results!$O$201,1,0,200,1))*$D$5,IF($A10&lt;$D$4,D$8*EXP(D$59*($A10-$D$3)),0))</f>
        <v>498881.01366238703</v>
      </c>
      <c r="E10" s="158">
        <f>(SUMIFS(Results!$BH$2:$BH$201,Results!$D$2:$D$201,0)-SUMIFS(Results!$BH$2:$BH$201,Results!$D$2:$D$201,1))*$D$5*(1/$H$4)*P10</f>
        <v>617651.84630970575</v>
      </c>
      <c r="F10" s="158">
        <f>IF($A10=$D$4,BCA!$Z$24,IF($A10&lt;$D$4,F$8*EXP(F$59*($A10-$D$3)),0))</f>
        <v>10167.128091609737</v>
      </c>
      <c r="G10" s="158">
        <f>IF($A10&gt;$D$4,0,BCA!$R$20)</f>
        <v>500000</v>
      </c>
      <c r="I10" s="158">
        <f ca="1">IF(ISTEXT($A10),0,B10/(1+BCA!$R$17)^($A10-BCA!$R$16))</f>
        <v>5980053.0015351046</v>
      </c>
      <c r="J10" s="158">
        <f ca="1">IF(ISTEXT($A10),0,C10/(1+BCA!$R$17)^($A10-BCA!$R$16))</f>
        <v>-443249.31909008074</v>
      </c>
      <c r="K10" s="158">
        <f ca="1">IF(ISTEXT($A10),0,D10/(1+BCA!$R$17)^($A10-BCA!$R$16))</f>
        <v>443249.31909008074</v>
      </c>
      <c r="L10" s="158">
        <f>IF(ISTEXT($A10),0,E10/(1+BCA!$R$17)^($A10-BCA!$R$16))</f>
        <v>548775.66556738527</v>
      </c>
      <c r="M10" s="158">
        <f>IF(ISTEXT($A10),0,F10/(1+BCA!$R$17)^($A10-BCA!$R$16))</f>
        <v>9033.3616238950071</v>
      </c>
      <c r="N10" s="158">
        <f>IF(ISTEXT($A10),0,G10/(1+BCA!$R$17)^($A10-BCA!$R$16))</f>
        <v>444243.52395784447</v>
      </c>
      <c r="P10" s="171">
        <f>IF(A10="",0,$H$3*((1+$H$5)^(A10-BCA!$R$16)))</f>
        <v>3.9644513040600011</v>
      </c>
    </row>
    <row r="11" spans="1:16" x14ac:dyDescent="0.35">
      <c r="A11" s="157">
        <f t="shared" si="0"/>
        <v>2016</v>
      </c>
      <c r="B11" s="158">
        <f ca="1">IF($A11=$D$4,SUM(OFFSET(Results!$AU$201,1,0,200,6))*$D$5,IF($A11&lt;$D$4,B$8*EXP(B$59*($A11-$D$3)),0))</f>
        <v>6817241.7424192624</v>
      </c>
      <c r="C11" s="158">
        <f ca="1">IF($A11=$D$4,SUM(OFFSET(Results!$BA$201,1,0,200,6))*$D$5,IF($A11&lt;$D$4,C$8*EXP(C$59*($A11-$D$3)),0))</f>
        <v>-508715.04164433316</v>
      </c>
      <c r="D11" s="158">
        <f ca="1">IF($A11=$D$4,SUM(OFFSET(Results!$O$201,1,0,200,1))*$D$5,IF($A11&lt;$D$4,D$8*EXP(D$59*($A11-$D$3)),0))</f>
        <v>508715.04164433316</v>
      </c>
      <c r="E11" s="158">
        <f>(SUMIFS(Results!$BH$2:$BH$201,Results!$D$2:$D$201,0)-SUMIFS(Results!$BH$2:$BH$201,Results!$D$2:$D$201,1))*$D$5*(1/$H$4)*P11</f>
        <v>626298.97215804167</v>
      </c>
      <c r="F11" s="158">
        <f>IF($A11=$D$4,BCA!$Z$24,IF($A11&lt;$D$4,F$8*EXP(F$59*($A11-$D$3)),0))</f>
        <v>10251.736680393898</v>
      </c>
      <c r="G11" s="158">
        <f>IF($A11&gt;$D$4,0,BCA!$R$20)</f>
        <v>500000</v>
      </c>
      <c r="I11" s="158">
        <f ca="1">IF(ISTEXT($A11),0,B11/(1+BCA!$R$17)^($A11-BCA!$R$16))</f>
        <v>5880612.612281261</v>
      </c>
      <c r="J11" s="158">
        <f ca="1">IF(ISTEXT($A11),0,C11/(1+BCA!$R$17)^($A11-BCA!$R$16))</f>
        <v>-438822.06367075763</v>
      </c>
      <c r="K11" s="158">
        <f ca="1">IF(ISTEXT($A11),0,D11/(1+BCA!$R$17)^($A11-BCA!$R$16))</f>
        <v>438822.06367075763</v>
      </c>
      <c r="L11" s="158">
        <f>IF(ISTEXT($A11),0,E11/(1+BCA!$R$17)^($A11-BCA!$R$16))</f>
        <v>540250.99503429979</v>
      </c>
      <c r="M11" s="158">
        <f>IF(ISTEXT($A11),0,F11/(1+BCA!$R$17)^($A11-BCA!$R$16))</f>
        <v>8843.2381157011259</v>
      </c>
      <c r="N11" s="158">
        <f>IF(ISTEXT($A11),0,G11/(1+BCA!$R$17)^($A11-BCA!$R$16))</f>
        <v>431304.39219208207</v>
      </c>
      <c r="P11" s="171">
        <f>IF(A11="",0,$H$3*((1+$H$5)^(A11-BCA!$R$16)))</f>
        <v>4.0199536223168417</v>
      </c>
    </row>
    <row r="12" spans="1:16" x14ac:dyDescent="0.35">
      <c r="A12" s="157">
        <f t="shared" si="0"/>
        <v>2017</v>
      </c>
      <c r="B12" s="158">
        <f ca="1">IF($A12=$D$4,SUM(OFFSET(Results!$AU$201,1,0,200,6))*$D$5,IF($A12&lt;$D$4,B$8*EXP(B$59*($A12-$D$3)),0))</f>
        <v>6904996.4095609728</v>
      </c>
      <c r="C12" s="158">
        <f ca="1">IF($A12=$D$4,SUM(OFFSET(Results!$BA$201,1,0,200,6))*$D$5,IF($A12&lt;$D$4,C$8*EXP(C$59*($A12-$D$3)),0))</f>
        <v>-518742.91967007995</v>
      </c>
      <c r="D12" s="158">
        <f ca="1">IF($A12=$D$4,SUM(OFFSET(Results!$O$201,1,0,200,1))*$D$5,IF($A12&lt;$D$4,D$8*EXP(D$59*($A12-$D$3)),0))</f>
        <v>518742.91967007995</v>
      </c>
      <c r="E12" s="158">
        <f>(SUMIFS(Results!$BH$2:$BH$201,Results!$D$2:$D$201,0)-SUMIFS(Results!$BH$2:$BH$201,Results!$D$2:$D$201,1))*$D$5*(1/$H$4)*P12</f>
        <v>635067.15776825428</v>
      </c>
      <c r="F12" s="158">
        <f>IF($A12=$D$4,BCA!$Z$24,IF($A12&lt;$D$4,F$8*EXP(F$59*($A12-$D$3)),0))</f>
        <v>10337.049363119986</v>
      </c>
      <c r="G12" s="158">
        <f>IF($A12&gt;$D$4,0,BCA!$R$20)</f>
        <v>500000</v>
      </c>
      <c r="I12" s="158">
        <f ca="1">IF(ISTEXT($A12),0,B12/(1+BCA!$R$17)^($A12-BCA!$R$16))</f>
        <v>5782825.785464474</v>
      </c>
      <c r="J12" s="158">
        <f ca="1">IF(ISTEXT($A12),0,C12/(1+BCA!$R$17)^($A12-BCA!$R$16))</f>
        <v>-434439.02848980558</v>
      </c>
      <c r="K12" s="158">
        <f ca="1">IF(ISTEXT($A12),0,D12/(1+BCA!$R$17)^($A12-BCA!$R$16))</f>
        <v>434439.02848980558</v>
      </c>
      <c r="L12" s="158">
        <f>IF(ISTEXT($A12),0,E12/(1+BCA!$R$17)^($A12-BCA!$R$16))</f>
        <v>531858.74656774756</v>
      </c>
      <c r="M12" s="158">
        <f>IF(ISTEXT($A12),0,F12/(1+BCA!$R$17)^($A12-BCA!$R$16))</f>
        <v>8657.1161021747848</v>
      </c>
      <c r="N12" s="158">
        <f>IF(ISTEXT($A12),0,G12/(1+BCA!$R$17)^($A12-BCA!$R$16))</f>
        <v>418742.12834182719</v>
      </c>
      <c r="P12" s="171">
        <f>IF(A12="",0,$H$3*((1+$H$5)^(A12-BCA!$R$16)))</f>
        <v>4.0762329730292777</v>
      </c>
    </row>
    <row r="13" spans="1:16" x14ac:dyDescent="0.35">
      <c r="A13" s="157">
        <f t="shared" si="0"/>
        <v>2018</v>
      </c>
      <c r="B13" s="158">
        <f ca="1">IF($A13=$D$4,SUM(OFFSET(Results!$AU$201,1,0,200,6))*$D$5,IF($A13&lt;$D$4,B$8*EXP(B$59*($A13-$D$3)),0))</f>
        <v>6993880.6950873779</v>
      </c>
      <c r="C13" s="158">
        <f ca="1">IF($A13=$D$4,SUM(OFFSET(Results!$BA$201,1,0,200,6))*$D$5,IF($A13&lt;$D$4,C$8*EXP(C$59*($A13-$D$3)),0))</f>
        <v>-528968.46894489031</v>
      </c>
      <c r="D13" s="158">
        <f ca="1">IF($A13=$D$4,SUM(OFFSET(Results!$O$201,1,0,200,1))*$D$5,IF($A13&lt;$D$4,D$8*EXP(D$59*($A13-$D$3)),0))</f>
        <v>528968.46894489031</v>
      </c>
      <c r="E13" s="158">
        <f>(SUMIFS(Results!$BH$2:$BH$201,Results!$D$2:$D$201,0)-SUMIFS(Results!$BH$2:$BH$201,Results!$D$2:$D$201,1))*$D$5*(1/$H$4)*P13</f>
        <v>643958.09797700972</v>
      </c>
      <c r="F13" s="158">
        <f>IF($A13=$D$4,BCA!$Z$24,IF($A13&lt;$D$4,F$8*EXP(F$59*($A13-$D$3)),0))</f>
        <v>10423.071999101876</v>
      </c>
      <c r="G13" s="158">
        <f>IF($A13&gt;$D$4,0,BCA!$R$20)</f>
        <v>500000</v>
      </c>
      <c r="I13" s="158">
        <f ca="1">IF(ISTEXT($A13),0,B13/(1+BCA!$R$17)^($A13-BCA!$R$16))</f>
        <v>5686665.0245237015</v>
      </c>
      <c r="J13" s="158">
        <f ca="1">IF(ISTEXT($A13),0,C13/(1+BCA!$R$17)^($A13-BCA!$R$16))</f>
        <v>-430099.77186738077</v>
      </c>
      <c r="K13" s="158">
        <f ca="1">IF(ISTEXT($A13),0,D13/(1+BCA!$R$17)^($A13-BCA!$R$16))</f>
        <v>430099.77186738077</v>
      </c>
      <c r="L13" s="158">
        <f>IF(ISTEXT($A13),0,E13/(1+BCA!$R$17)^($A13-BCA!$R$16))</f>
        <v>523596.86312591832</v>
      </c>
      <c r="M13" s="158">
        <f>IF(ISTEXT($A13),0,F13/(1+BCA!$R$17)^($A13-BCA!$R$16))</f>
        <v>8474.9113645903362</v>
      </c>
      <c r="N13" s="158">
        <f>IF(ISTEXT($A13),0,G13/(1+BCA!$R$17)^($A13-BCA!$R$16))</f>
        <v>406545.75567167689</v>
      </c>
      <c r="P13" s="171">
        <f>IF(A13="",0,$H$3*((1+$H$5)^(A13-BCA!$R$16)))</f>
        <v>4.1333002346516867</v>
      </c>
    </row>
    <row r="14" spans="1:16" x14ac:dyDescent="0.35">
      <c r="A14" s="157">
        <f t="shared" si="0"/>
        <v>2019</v>
      </c>
      <c r="B14" s="158">
        <f ca="1">IF($A14=$D$4,SUM(OFFSET(Results!$AU$201,1,0,200,6))*$D$5,IF($A14&lt;$D$4,B$8*EXP(B$59*($A14-$D$3)),0))</f>
        <v>7083909.1399652082</v>
      </c>
      <c r="C14" s="158">
        <f ca="1">IF($A14=$D$4,SUM(OFFSET(Results!$BA$201,1,0,200,6))*$D$5,IF($A14&lt;$D$4,C$8*EXP(C$59*($A14-$D$3)),0))</f>
        <v>-539395.58599827974</v>
      </c>
      <c r="D14" s="158">
        <f ca="1">IF($A14=$D$4,SUM(OFFSET(Results!$O$201,1,0,200,1))*$D$5,IF($A14&lt;$D$4,D$8*EXP(D$59*($A14-$D$3)),0))</f>
        <v>539395.58599827974</v>
      </c>
      <c r="E14" s="158">
        <f>(SUMIFS(Results!$BH$2:$BH$201,Results!$D$2:$D$201,0)-SUMIFS(Results!$BH$2:$BH$201,Results!$D$2:$D$201,1))*$D$5*(1/$H$4)*P14</f>
        <v>652973.51134868804</v>
      </c>
      <c r="F14" s="158">
        <f>IF($A14=$D$4,BCA!$Z$24,IF($A14&lt;$D$4,F$8*EXP(F$59*($A14-$D$3)),0))</f>
        <v>10509.810496413373</v>
      </c>
      <c r="G14" s="158">
        <f>IF($A14&gt;$D$4,0,BCA!$R$20)</f>
        <v>500000</v>
      </c>
      <c r="I14" s="158">
        <f ca="1">IF(ISTEXT($A14),0,B14/(1+BCA!$R$17)^($A14-BCA!$R$16))</f>
        <v>5592103.2901294259</v>
      </c>
      <c r="J14" s="158">
        <f ca="1">IF(ISTEXT($A14),0,C14/(1+BCA!$R$17)^($A14-BCA!$R$16))</f>
        <v>-425803.85653521871</v>
      </c>
      <c r="K14" s="158">
        <f ca="1">IF(ISTEXT($A14),0,D14/(1+BCA!$R$17)^($A14-BCA!$R$16))</f>
        <v>425803.85653521871</v>
      </c>
      <c r="L14" s="158">
        <f>IF(ISTEXT($A14),0,E14/(1+BCA!$R$17)^($A14-BCA!$R$16))</f>
        <v>515463.31962104986</v>
      </c>
      <c r="M14" s="158">
        <f>IF(ISTEXT($A14),0,F14/(1+BCA!$R$17)^($A14-BCA!$R$16))</f>
        <v>8296.5414567582466</v>
      </c>
      <c r="N14" s="158">
        <f>IF(ISTEXT($A14),0,G14/(1+BCA!$R$17)^($A14-BCA!$R$16))</f>
        <v>394704.61715696787</v>
      </c>
      <c r="P14" s="171">
        <f>IF(A14="",0,$H$3*((1+$H$5)^(A14-BCA!$R$16)))</f>
        <v>4.1911664379368112</v>
      </c>
    </row>
    <row r="15" spans="1:16" x14ac:dyDescent="0.35">
      <c r="A15" s="157">
        <f t="shared" si="0"/>
        <v>2020</v>
      </c>
      <c r="B15" s="158">
        <f ca="1">IF($A15=$D$4,SUM(OFFSET(Results!$AU$201,1,0,200,6))*$D$5,IF($A15&lt;$D$4,B$8*EXP(B$59*($A15-$D$3)),0))</f>
        <v>7175096.4723391896</v>
      </c>
      <c r="C15" s="158">
        <f ca="1">IF($A15=$D$4,SUM(OFFSET(Results!$BA$201,1,0,200,6))*$D$5,IF($A15&lt;$D$4,C$8*EXP(C$59*($A15-$D$3)),0))</f>
        <v>-550028.24416882114</v>
      </c>
      <c r="D15" s="158">
        <f ca="1">IF($A15=$D$4,SUM(OFFSET(Results!$O$201,1,0,200,1))*$D$5,IF($A15&lt;$D$4,D$8*EXP(D$59*($A15-$D$3)),0))</f>
        <v>550028.24416882114</v>
      </c>
      <c r="E15" s="158">
        <f>(SUMIFS(Results!$BH$2:$BH$201,Results!$D$2:$D$201,0)-SUMIFS(Results!$BH$2:$BH$201,Results!$D$2:$D$201,1))*$D$5*(1/$H$4)*P15</f>
        <v>662115.14050756977</v>
      </c>
      <c r="F15" s="158">
        <f>IF($A15=$D$4,BCA!$Z$24,IF($A15&lt;$D$4,F$8*EXP(F$59*($A15-$D$3)),0))</f>
        <v>10597.270812293955</v>
      </c>
      <c r="G15" s="158">
        <f>IF($A15&gt;$D$4,0,BCA!$R$20)</f>
        <v>500000</v>
      </c>
      <c r="I15" s="158">
        <f ca="1">IF(ISTEXT($A15),0,B15/(1+BCA!$R$17)^($A15-BCA!$R$16))</f>
        <v>5499113.9925804865</v>
      </c>
      <c r="J15" s="158">
        <f ca="1">IF(ISTEXT($A15),0,C15/(1+BCA!$R$17)^($A15-BCA!$R$16))</f>
        <v>-421550.84959257051</v>
      </c>
      <c r="K15" s="158">
        <f ca="1">IF(ISTEXT($A15),0,D15/(1+BCA!$R$17)^($A15-BCA!$R$16))</f>
        <v>421550.84959257051</v>
      </c>
      <c r="L15" s="158">
        <f>IF(ISTEXT($A15),0,E15/(1+BCA!$R$17)^($A15-BCA!$R$16))</f>
        <v>507456.12242305302</v>
      </c>
      <c r="M15" s="158">
        <f>IF(ISTEXT($A15),0,F15/(1+BCA!$R$17)^($A15-BCA!$R$16))</f>
        <v>8121.9256677188259</v>
      </c>
      <c r="N15" s="158">
        <f>IF(ISTEXT($A15),0,G15/(1+BCA!$R$17)^($A15-BCA!$R$16))</f>
        <v>383208.36617181345</v>
      </c>
      <c r="P15" s="171">
        <f>IF(A15="",0,$H$3*((1+$H$5)^(A15-BCA!$R$16)))</f>
        <v>4.2498427680679276</v>
      </c>
    </row>
    <row r="16" spans="1:16" x14ac:dyDescent="0.35">
      <c r="A16" s="157">
        <f t="shared" si="0"/>
        <v>2021</v>
      </c>
      <c r="B16" s="158">
        <f ca="1">IF($A16=$D$4,SUM(OFFSET(Results!$AU$201,1,0,200,6))*$D$5,IF($A16&lt;$D$4,B$8*EXP(B$59*($A16-$D$3)),0))</f>
        <v>7267457.6099414984</v>
      </c>
      <c r="C16" s="158">
        <f ca="1">IF($A16=$D$4,SUM(OFFSET(Results!$BA$201,1,0,200,6))*$D$5,IF($A16&lt;$D$4,C$8*EXP(C$59*($A16-$D$3)),0))</f>
        <v>-560870.49511821766</v>
      </c>
      <c r="D16" s="158">
        <f ca="1">IF($A16=$D$4,SUM(OFFSET(Results!$O$201,1,0,200,1))*$D$5,IF($A16&lt;$D$4,D$8*EXP(D$59*($A16-$D$3)),0))</f>
        <v>560870.49511821766</v>
      </c>
      <c r="E16" s="158">
        <f>(SUMIFS(Results!$BH$2:$BH$201,Results!$D$2:$D$201,0)-SUMIFS(Results!$BH$2:$BH$201,Results!$D$2:$D$201,1))*$D$5*(1/$H$4)*P16</f>
        <v>671384.75247467577</v>
      </c>
      <c r="F16" s="158">
        <f>IF($A16=$D$4,BCA!$Z$24,IF($A16&lt;$D$4,F$8*EXP(F$59*($A16-$D$3)),0))</f>
        <v>10685.458953557927</v>
      </c>
      <c r="G16" s="158">
        <f>IF($A16&gt;$D$4,0,BCA!$R$20)</f>
        <v>500000</v>
      </c>
      <c r="I16" s="158">
        <f ca="1">IF(ISTEXT($A16),0,B16/(1+BCA!$R$17)^($A16-BCA!$R$16))</f>
        <v>5407670.9843273675</v>
      </c>
      <c r="J16" s="158">
        <f ca="1">IF(ISTEXT($A16),0,C16/(1+BCA!$R$17)^($A16-BCA!$R$16))</f>
        <v>-417340.32246257918</v>
      </c>
      <c r="K16" s="158">
        <f ca="1">IF(ISTEXT($A16),0,D16/(1+BCA!$R$17)^($A16-BCA!$R$16))</f>
        <v>417340.32246257918</v>
      </c>
      <c r="L16" s="158">
        <f>IF(ISTEXT($A16),0,E16/(1+BCA!$R$17)^($A16-BCA!$R$16))</f>
        <v>499573.30887085031</v>
      </c>
      <c r="M16" s="158">
        <f>IF(ISTEXT($A16),0,F16/(1+BCA!$R$17)^($A16-BCA!$R$16))</f>
        <v>7950.9849852211828</v>
      </c>
      <c r="N16" s="158">
        <f>IF(ISTEXT($A16),0,G16/(1+BCA!$R$17)^($A16-BCA!$R$16))</f>
        <v>372046.95744836261</v>
      </c>
      <c r="P16" s="171">
        <f>IF(A16="",0,$H$3*((1+$H$5)^(A16-BCA!$R$16)))</f>
        <v>4.3093405668208788</v>
      </c>
    </row>
    <row r="17" spans="1:16" x14ac:dyDescent="0.35">
      <c r="A17" s="157">
        <f t="shared" si="0"/>
        <v>2022</v>
      </c>
      <c r="B17" s="158">
        <f ca="1">IF($A17=$D$4,SUM(OFFSET(Results!$AU$201,1,0,200,6))*$D$5,IF($A17&lt;$D$4,B$8*EXP(B$59*($A17-$D$3)),0))</f>
        <v>7361007.6625322085</v>
      </c>
      <c r="C17" s="158">
        <f ca="1">IF($A17=$D$4,SUM(OFFSET(Results!$BA$201,1,0,200,6))*$D$5,IF($A17&lt;$D$4,C$8*EXP(C$59*($A17-$D$3)),0))</f>
        <v>-571926.47037522204</v>
      </c>
      <c r="D17" s="158">
        <f ca="1">IF($A17=$D$4,SUM(OFFSET(Results!$O$201,1,0,200,1))*$D$5,IF($A17&lt;$D$4,D$8*EXP(D$59*($A17-$D$3)),0))</f>
        <v>571926.47037522204</v>
      </c>
      <c r="E17" s="158">
        <f>(SUMIFS(Results!$BH$2:$BH$201,Results!$D$2:$D$201,0)-SUMIFS(Results!$BH$2:$BH$201,Results!$D$2:$D$201,1))*$D$5*(1/$H$4)*P17</f>
        <v>680784.13900932111</v>
      </c>
      <c r="F17" s="158">
        <f>IF($A17=$D$4,BCA!$Z$24,IF($A17&lt;$D$4,F$8*EXP(F$59*($A17-$D$3)),0))</f>
        <v>10774.380977006978</v>
      </c>
      <c r="G17" s="158">
        <f>IF($A17&gt;$D$4,0,BCA!$R$20)</f>
        <v>500000</v>
      </c>
      <c r="I17" s="158">
        <f ca="1">IF(ISTEXT($A17),0,B17/(1+BCA!$R$17)^($A17-BCA!$R$16))</f>
        <v>5317748.5526197897</v>
      </c>
      <c r="J17" s="158">
        <f ca="1">IF(ISTEXT($A17),0,C17/(1+BCA!$R$17)^($A17-BCA!$R$16))</f>
        <v>-413171.85084909212</v>
      </c>
      <c r="K17" s="158">
        <f ca="1">IF(ISTEXT($A17),0,D17/(1+BCA!$R$17)^($A17-BCA!$R$16))</f>
        <v>413171.85084909212</v>
      </c>
      <c r="L17" s="158">
        <f>IF(ISTEXT($A17),0,E17/(1+BCA!$R$17)^($A17-BCA!$R$16))</f>
        <v>491812.94679130299</v>
      </c>
      <c r="M17" s="158">
        <f>IF(ISTEXT($A17),0,F17/(1+BCA!$R$17)^($A17-BCA!$R$16))</f>
        <v>7783.6420599708008</v>
      </c>
      <c r="N17" s="158">
        <f>IF(ISTEXT($A17),0,G17/(1+BCA!$R$17)^($A17-BCA!$R$16))</f>
        <v>361210.63829938113</v>
      </c>
      <c r="P17" s="171">
        <f>IF(A17="",0,$H$3*((1+$H$5)^(A17-BCA!$R$16)))</f>
        <v>4.3696713347563705</v>
      </c>
    </row>
    <row r="18" spans="1:16" x14ac:dyDescent="0.35">
      <c r="A18" s="157">
        <f t="shared" si="0"/>
        <v>2023</v>
      </c>
      <c r="B18" s="158">
        <f ca="1">IF($A18=$D$4,SUM(OFFSET(Results!$AU$201,1,0,200,6))*$D$5,IF($A18&lt;$D$4,B$8*EXP(B$59*($A18-$D$3)),0))</f>
        <v>7455761.9343711678</v>
      </c>
      <c r="C18" s="158">
        <f ca="1">IF($A18=$D$4,SUM(OFFSET(Results!$BA$201,1,0,200,6))*$D$5,IF($A18&lt;$D$4,C$8*EXP(C$59*($A18-$D$3)),0))</f>
        <v>-583200.3829099891</v>
      </c>
      <c r="D18" s="158">
        <f ca="1">IF($A18=$D$4,SUM(OFFSET(Results!$O$201,1,0,200,1))*$D$5,IF($A18&lt;$D$4,D$8*EXP(D$59*($A18-$D$3)),0))</f>
        <v>583200.3829099891</v>
      </c>
      <c r="E18" s="158">
        <f>(SUMIFS(Results!$BH$2:$BH$201,Results!$D$2:$D$201,0)-SUMIFS(Results!$BH$2:$BH$201,Results!$D$2:$D$201,1))*$D$5*(1/$H$4)*P18</f>
        <v>690315.11695545178</v>
      </c>
      <c r="F18" s="158">
        <f>IF($A18=$D$4,BCA!$Z$24,IF($A18&lt;$D$4,F$8*EXP(F$59*($A18-$D$3)),0))</f>
        <v>10864.042989846159</v>
      </c>
      <c r="G18" s="158">
        <f>IF($A18&gt;$D$4,0,BCA!$R$20)</f>
        <v>500000</v>
      </c>
      <c r="I18" s="158">
        <f ca="1">IF(ISTEXT($A18),0,B18/(1+BCA!$R$17)^($A18-BCA!$R$16))</f>
        <v>5229321.41227658</v>
      </c>
      <c r="J18" s="158">
        <f ca="1">IF(ISTEXT($A18),0,C18/(1+BCA!$R$17)^($A18-BCA!$R$16))</f>
        <v>-409045.01469390426</v>
      </c>
      <c r="K18" s="158">
        <f ca="1">IF(ISTEXT($A18),0,D18/(1+BCA!$R$17)^($A18-BCA!$R$16))</f>
        <v>409045.01469390426</v>
      </c>
      <c r="L18" s="158">
        <f>IF(ISTEXT($A18),0,E18/(1+BCA!$R$17)^($A18-BCA!$R$16))</f>
        <v>484173.13402561308</v>
      </c>
      <c r="M18" s="158">
        <f>IF(ISTEXT($A18),0,F18/(1+BCA!$R$17)^($A18-BCA!$R$16))</f>
        <v>7619.8211706296097</v>
      </c>
      <c r="N18" s="158">
        <f>IF(ISTEXT($A18),0,G18/(1+BCA!$R$17)^($A18-BCA!$R$16))</f>
        <v>350689.94009648659</v>
      </c>
      <c r="P18" s="171">
        <f>IF(A18="",0,$H$3*((1+$H$5)^(A18-BCA!$R$16)))</f>
        <v>4.4308467334429604</v>
      </c>
    </row>
    <row r="19" spans="1:16" x14ac:dyDescent="0.35">
      <c r="A19" s="157">
        <f t="shared" si="0"/>
        <v>2024</v>
      </c>
      <c r="B19" s="158">
        <f ca="1">IF($A19=$D$4,SUM(OFFSET(Results!$AU$201,1,0,200,6))*$D$5,IF($A19&lt;$D$4,B$8*EXP(B$59*($A19-$D$3)),0))</f>
        <v>7551735.9267216865</v>
      </c>
      <c r="C19" s="158">
        <f ca="1">IF($A19=$D$4,SUM(OFFSET(Results!$BA$201,1,0,200,6))*$D$5,IF($A19&lt;$D$4,C$8*EXP(C$59*($A19-$D$3)),0))</f>
        <v>-594696.52873946296</v>
      </c>
      <c r="D19" s="158">
        <f ca="1">IF($A19=$D$4,SUM(OFFSET(Results!$O$201,1,0,200,1))*$D$5,IF($A19&lt;$D$4,D$8*EXP(D$59*($A19-$D$3)),0))</f>
        <v>594696.52873946296</v>
      </c>
      <c r="E19" s="158">
        <f>(SUMIFS(Results!$BH$2:$BH$201,Results!$D$2:$D$201,0)-SUMIFS(Results!$BH$2:$BH$201,Results!$D$2:$D$201,1))*$D$5*(1/$H$4)*P19</f>
        <v>699979.5285928282</v>
      </c>
      <c r="F19" s="158">
        <f>IF($A19=$D$4,BCA!$Z$24,IF($A19&lt;$D$4,F$8*EXP(F$59*($A19-$D$3)),0))</f>
        <v>10954.451150103321</v>
      </c>
      <c r="G19" s="158">
        <f>IF($A19&gt;$D$4,0,BCA!$R$20)</f>
        <v>500000</v>
      </c>
      <c r="I19" s="158">
        <f ca="1">IF(ISTEXT($A19),0,B19/(1+BCA!$R$17)^($A19-BCA!$R$16))</f>
        <v>5142364.6985757556</v>
      </c>
      <c r="J19" s="158">
        <f ca="1">IF(ISTEXT($A19),0,C19/(1+BCA!$R$17)^($A19-BCA!$R$16))</f>
        <v>-404959.39813442872</v>
      </c>
      <c r="K19" s="158">
        <f ca="1">IF(ISTEXT($A19),0,D19/(1+BCA!$R$17)^($A19-BCA!$R$16))</f>
        <v>404959.39813442872</v>
      </c>
      <c r="L19" s="158">
        <f>IF(ISTEXT($A19),0,E19/(1+BCA!$R$17)^($A19-BCA!$R$16))</f>
        <v>476651.99796307937</v>
      </c>
      <c r="M19" s="158">
        <f>IF(ISTEXT($A19),0,F19/(1+BCA!$R$17)^($A19-BCA!$R$16))</f>
        <v>7459.4481895526651</v>
      </c>
      <c r="N19" s="158">
        <f>IF(ISTEXT($A19),0,G19/(1+BCA!$R$17)^($A19-BCA!$R$16))</f>
        <v>340475.66999658896</v>
      </c>
      <c r="P19" s="171">
        <f>IF(A19="",0,$H$3*((1+$H$5)^(A19-BCA!$R$16)))</f>
        <v>4.4928785877111626</v>
      </c>
    </row>
    <row r="20" spans="1:16" x14ac:dyDescent="0.35">
      <c r="A20" s="157">
        <f t="shared" si="0"/>
        <v>2025</v>
      </c>
      <c r="B20" s="158">
        <f ca="1">IF($A20=$D$4,SUM(OFFSET(Results!$AU$201,1,0,200,6))*$D$5,IF($A20&lt;$D$4,B$8*EXP(B$59*($A20-$D$3)),0))</f>
        <v>7648945.3403864549</v>
      </c>
      <c r="C20" s="158">
        <f ca="1">IF($A20=$D$4,SUM(OFFSET(Results!$BA$201,1,0,200,6))*$D$5,IF($A20&lt;$D$4,C$8*EXP(C$59*($A20-$D$3)),0))</f>
        <v>-606419.28856440971</v>
      </c>
      <c r="D20" s="158">
        <f ca="1">IF($A20=$D$4,SUM(OFFSET(Results!$O$201,1,0,200,1))*$D$5,IF($A20&lt;$D$4,D$8*EXP(D$59*($A20-$D$3)),0))</f>
        <v>606419.28856440971</v>
      </c>
      <c r="E20" s="158">
        <f>(SUMIFS(Results!$BH$2:$BH$201,Results!$D$2:$D$201,0)-SUMIFS(Results!$BH$2:$BH$201,Results!$D$2:$D$201,1))*$D$5*(1/$H$4)*P20</f>
        <v>709779.24199312774</v>
      </c>
      <c r="F20" s="158">
        <f>IF($A20=$D$4,BCA!$Z$24,IF($A20&lt;$D$4,F$8*EXP(F$59*($A20-$D$3)),0))</f>
        <v>11045.611667052071</v>
      </c>
      <c r="G20" s="158">
        <f>IF($A20&gt;$D$4,0,BCA!$R$20)</f>
        <v>500000</v>
      </c>
      <c r="I20" s="158">
        <f ca="1">IF(ISTEXT($A20),0,B20/(1+BCA!$R$17)^($A20-BCA!$R$16))</f>
        <v>5056853.9602628453</v>
      </c>
      <c r="J20" s="158">
        <f ca="1">IF(ISTEXT($A20),0,C20/(1+BCA!$R$17)^($A20-BCA!$R$16))</f>
        <v>-400914.58946179063</v>
      </c>
      <c r="K20" s="158">
        <f ca="1">IF(ISTEXT($A20),0,D20/(1+BCA!$R$17)^($A20-BCA!$R$16))</f>
        <v>400914.58946179063</v>
      </c>
      <c r="L20" s="158">
        <f>IF(ISTEXT($A20),0,E20/(1+BCA!$R$17)^($A20-BCA!$R$16))</f>
        <v>469247.69508209941</v>
      </c>
      <c r="M20" s="158">
        <f>IF(ISTEXT($A20),0,F20/(1+BCA!$R$17)^($A20-BCA!$R$16))</f>
        <v>7302.4505492460066</v>
      </c>
      <c r="N20" s="158">
        <f>IF(ISTEXT($A20),0,G20/(1+BCA!$R$17)^($A20-BCA!$R$16))</f>
        <v>330558.9029093096</v>
      </c>
      <c r="P20" s="171">
        <f>IF(A20="",0,$H$3*((1+$H$5)^(A20-BCA!$R$16)))</f>
        <v>4.5557788879391188</v>
      </c>
    </row>
    <row r="21" spans="1:16" x14ac:dyDescent="0.35">
      <c r="A21" s="157">
        <f t="shared" si="0"/>
        <v>2026</v>
      </c>
      <c r="B21" s="158">
        <f ca="1">IF($A21=$D$4,SUM(OFFSET(Results!$AU$201,1,0,200,6))*$D$5,IF($A21&lt;$D$4,B$8*EXP(B$59*($A21-$D$3)),0))</f>
        <v>7747406.078276108</v>
      </c>
      <c r="C21" s="158">
        <f ca="1">IF($A21=$D$4,SUM(OFFSET(Results!$BA$201,1,0,200,6))*$D$5,IF($A21&lt;$D$4,C$8*EXP(C$59*($A21-$D$3)),0))</f>
        <v>-618373.12943871913</v>
      </c>
      <c r="D21" s="158">
        <f ca="1">IF($A21=$D$4,SUM(OFFSET(Results!$O$201,1,0,200,1))*$D$5,IF($A21&lt;$D$4,D$8*EXP(D$59*($A21-$D$3)),0))</f>
        <v>618373.12943871913</v>
      </c>
      <c r="E21" s="158">
        <f>(SUMIFS(Results!$BH$2:$BH$201,Results!$D$2:$D$201,0)-SUMIFS(Results!$BH$2:$BH$201,Results!$D$2:$D$201,1))*$D$5*(1/$H$4)*P21</f>
        <v>719716.15138103161</v>
      </c>
      <c r="F21" s="158">
        <f>IF($A21=$D$4,BCA!$Z$24,IF($A21&lt;$D$4,F$8*EXP(F$59*($A21-$D$3)),0))</f>
        <v>11137.530801638206</v>
      </c>
      <c r="G21" s="158">
        <f>IF($A21&gt;$D$4,0,BCA!$R$20)</f>
        <v>500000</v>
      </c>
      <c r="I21" s="158">
        <f ca="1">IF(ISTEXT($A21),0,B21/(1+BCA!$R$17)^($A21-BCA!$R$16))</f>
        <v>4972765.1526754703</v>
      </c>
      <c r="J21" s="158">
        <f ca="1">IF(ISTEXT($A21),0,C21/(1+BCA!$R$17)^($A21-BCA!$R$16))</f>
        <v>-396910.18107933883</v>
      </c>
      <c r="K21" s="158">
        <f ca="1">IF(ISTEXT($A21),0,D21/(1+BCA!$R$17)^($A21-BCA!$R$16))</f>
        <v>396910.18107933883</v>
      </c>
      <c r="L21" s="158">
        <f>IF(ISTEXT($A21),0,E21/(1+BCA!$R$17)^($A21-BCA!$R$16))</f>
        <v>461958.41049829981</v>
      </c>
      <c r="M21" s="158">
        <f>IF(ISTEXT($A21),0,F21/(1+BCA!$R$17)^($A21-BCA!$R$16))</f>
        <v>7148.7572095304249</v>
      </c>
      <c r="N21" s="158">
        <f>IF(ISTEXT($A21),0,G21/(1+BCA!$R$17)^($A21-BCA!$R$16))</f>
        <v>320930.97369835887</v>
      </c>
      <c r="P21" s="171">
        <f>IF(A21="",0,$H$3*((1+$H$5)^(A21-BCA!$R$16)))</f>
        <v>4.6195597923702669</v>
      </c>
    </row>
    <row r="22" spans="1:16" x14ac:dyDescent="0.35">
      <c r="A22" s="157">
        <f t="shared" si="0"/>
        <v>2027</v>
      </c>
      <c r="B22" s="158">
        <f ca="1">IF($A22=$D$4,SUM(OFFSET(Results!$AU$201,1,0,200,6))*$D$5,IF($A22&lt;$D$4,B$8*EXP(B$59*($A22-$D$3)),0))</f>
        <v>7847134.2480108552</v>
      </c>
      <c r="C22" s="158">
        <f ca="1">IF($A22=$D$4,SUM(OFFSET(Results!$BA$201,1,0,200,6))*$D$5,IF($A22&lt;$D$4,C$8*EXP(C$59*($A22-$D$3)),0))</f>
        <v>-630562.606471612</v>
      </c>
      <c r="D22" s="158">
        <f ca="1">IF($A22=$D$4,SUM(OFFSET(Results!$O$201,1,0,200,1))*$D$5,IF($A22&lt;$D$4,D$8*EXP(D$59*($A22-$D$3)),0))</f>
        <v>630562.606471612</v>
      </c>
      <c r="E22" s="158">
        <f>(SUMIFS(Results!$BH$2:$BH$201,Results!$D$2:$D$201,0)-SUMIFS(Results!$BH$2:$BH$201,Results!$D$2:$D$201,1))*$D$5*(1/$H$4)*P22</f>
        <v>729792.17750036623</v>
      </c>
      <c r="F22" s="158">
        <f>IF($A22=$D$4,BCA!$Z$24,IF($A22&lt;$D$4,F$8*EXP(F$59*($A22-$D$3)),0))</f>
        <v>11230.214866909735</v>
      </c>
      <c r="G22" s="158">
        <f>IF($A22&gt;$D$4,0,BCA!$R$20)</f>
        <v>500000</v>
      </c>
      <c r="I22" s="158">
        <f ca="1">IF(ISTEXT($A22),0,B22/(1+BCA!$R$17)^($A22-BCA!$R$16))</f>
        <v>4890074.6309822584</v>
      </c>
      <c r="J22" s="158">
        <f ca="1">IF(ISTEXT($A22),0,C22/(1+BCA!$R$17)^($A22-BCA!$R$16))</f>
        <v>-392945.76946157194</v>
      </c>
      <c r="K22" s="158">
        <f ca="1">IF(ISTEXT($A22),0,D22/(1+BCA!$R$17)^($A22-BCA!$R$16))</f>
        <v>392945.76946157194</v>
      </c>
      <c r="L22" s="158">
        <f>IF(ISTEXT($A22),0,E22/(1+BCA!$R$17)^($A22-BCA!$R$16))</f>
        <v>454782.35751968564</v>
      </c>
      <c r="M22" s="158">
        <f>IF(ISTEXT($A22),0,F22/(1+BCA!$R$17)^($A22-BCA!$R$16))</f>
        <v>6998.2986253963636</v>
      </c>
      <c r="N22" s="158">
        <f>IF(ISTEXT($A22),0,G22/(1+BCA!$R$17)^($A22-BCA!$R$16))</f>
        <v>311583.46961005719</v>
      </c>
      <c r="P22" s="171">
        <f>IF(A22="",0,$H$3*((1+$H$5)^(A22-BCA!$R$16)))</f>
        <v>4.6842336294634519</v>
      </c>
    </row>
    <row r="23" spans="1:16" x14ac:dyDescent="0.35">
      <c r="A23" s="157">
        <f t="shared" si="0"/>
        <v>2028</v>
      </c>
      <c r="B23" s="158">
        <f ca="1">IF($A23=$D$4,SUM(OFFSET(Results!$AU$201,1,0,200,6))*$D$5,IF($A23&lt;$D$4,B$8*EXP(B$59*($A23-$D$3)),0))</f>
        <v>7948146.164555585</v>
      </c>
      <c r="C23" s="158">
        <f ca="1">IF($A23=$D$4,SUM(OFFSET(Results!$BA$201,1,0,200,6))*$D$5,IF($A23&lt;$D$4,C$8*EXP(C$59*($A23-$D$3)),0))</f>
        <v>-642992.36456340272</v>
      </c>
      <c r="D23" s="158">
        <f ca="1">IF($A23=$D$4,SUM(OFFSET(Results!$O$201,1,0,200,1))*$D$5,IF($A23&lt;$D$4,D$8*EXP(D$59*($A23-$D$3)),0))</f>
        <v>642992.36456340272</v>
      </c>
      <c r="E23" s="158">
        <f>(SUMIFS(Results!$BH$2:$BH$201,Results!$D$2:$D$201,0)-SUMIFS(Results!$BH$2:$BH$201,Results!$D$2:$D$201,1))*$D$5*(1/$H$4)*P23</f>
        <v>740009.26798537141</v>
      </c>
      <c r="F23" s="158">
        <f>IF($A23=$D$4,BCA!$Z$24,IF($A23&lt;$D$4,F$8*EXP(F$59*($A23-$D$3)),0))</f>
        <v>11323.670228450454</v>
      </c>
      <c r="G23" s="158">
        <f>IF($A23&gt;$D$4,0,BCA!$R$20)</f>
        <v>500000</v>
      </c>
      <c r="I23" s="158">
        <f ca="1">IF(ISTEXT($A23),0,B23/(1+BCA!$R$17)^($A23-BCA!$R$16))</f>
        <v>4808759.1435341705</v>
      </c>
      <c r="J23" s="158">
        <f ca="1">IF(ISTEXT($A23),0,C23/(1+BCA!$R$17)^($A23-BCA!$R$16))</f>
        <v>-389020.95511347533</v>
      </c>
      <c r="K23" s="158">
        <f ca="1">IF(ISTEXT($A23),0,D23/(1+BCA!$R$17)^($A23-BCA!$R$16))</f>
        <v>389020.95511347533</v>
      </c>
      <c r="L23" s="158">
        <f>IF(ISTEXT($A23),0,E23/(1+BCA!$R$17)^($A23-BCA!$R$16))</f>
        <v>447717.77720870025</v>
      </c>
      <c r="M23" s="158">
        <f>IF(ISTEXT($A23),0,F23/(1+BCA!$R$17)^($A23-BCA!$R$16))</f>
        <v>6851.0067155353418</v>
      </c>
      <c r="N23" s="158">
        <f>IF(ISTEXT($A23),0,G23/(1+BCA!$R$17)^($A23-BCA!$R$16))</f>
        <v>302508.22292238561</v>
      </c>
      <c r="P23" s="171">
        <f>IF(A23="",0,$H$3*((1+$H$5)^(A23-BCA!$R$16)))</f>
        <v>4.7498129002759404</v>
      </c>
    </row>
    <row r="24" spans="1:16" x14ac:dyDescent="0.35">
      <c r="A24" s="157">
        <f t="shared" si="0"/>
        <v>2029</v>
      </c>
      <c r="B24" s="158">
        <f ca="1">IF($A24=$D$4,SUM(OFFSET(Results!$AU$201,1,0,200,6))*$D$5,IF($A24&lt;$D$4,B$8*EXP(B$59*($A24-$D$3)),0))</f>
        <v>8050458.3528889157</v>
      </c>
      <c r="C24" s="158">
        <f ca="1">IF($A24=$D$4,SUM(OFFSET(Results!$BA$201,1,0,200,6))*$D$5,IF($A24&lt;$D$4,C$8*EXP(C$59*($A24-$D$3)),0))</f>
        <v>-655667.14017547562</v>
      </c>
      <c r="D24" s="158">
        <f ca="1">IF($A24=$D$4,SUM(OFFSET(Results!$O$201,1,0,200,1))*$D$5,IF($A24&lt;$D$4,D$8*EXP(D$59*($A24-$D$3)),0))</f>
        <v>655667.14017547562</v>
      </c>
      <c r="E24" s="158">
        <f>(SUMIFS(Results!$BH$2:$BH$201,Results!$D$2:$D$201,0)-SUMIFS(Results!$BH$2:$BH$201,Results!$D$2:$D$201,1))*$D$5*(1/$H$4)*P24</f>
        <v>750369.39773716661</v>
      </c>
      <c r="F24" s="158">
        <f>IF($A24=$D$4,BCA!$Z$24,IF($A24&lt;$D$4,F$8*EXP(F$59*($A24-$D$3)),0))</f>
        <v>11417.903304817128</v>
      </c>
      <c r="G24" s="158">
        <f>IF($A24&gt;$D$4,0,BCA!$R$20)</f>
        <v>500000</v>
      </c>
      <c r="I24" s="158">
        <f ca="1">IF(ISTEXT($A24),0,B24/(1+BCA!$R$17)^($A24-BCA!$R$16))</f>
        <v>4728795.8253264101</v>
      </c>
      <c r="J24" s="158">
        <f ca="1">IF(ISTEXT($A24),0,C24/(1+BCA!$R$17)^($A24-BCA!$R$16))</f>
        <v>-385135.34253026376</v>
      </c>
      <c r="K24" s="158">
        <f ca="1">IF(ISTEXT($A24),0,D24/(1+BCA!$R$17)^($A24-BCA!$R$16))</f>
        <v>385135.34253026376</v>
      </c>
      <c r="L24" s="158">
        <f>IF(ISTEXT($A24),0,E24/(1+BCA!$R$17)^($A24-BCA!$R$16))</f>
        <v>440762.93795108935</v>
      </c>
      <c r="M24" s="158">
        <f>IF(ISTEXT($A24),0,F24/(1+BCA!$R$17)^($A24-BCA!$R$16))</f>
        <v>6706.8148315337148</v>
      </c>
      <c r="N24" s="158">
        <f>IF(ISTEXT($A24),0,G24/(1+BCA!$R$17)^($A24-BCA!$R$16))</f>
        <v>293697.30380814138</v>
      </c>
      <c r="P24" s="171">
        <f>IF(A24="",0,$H$3*((1+$H$5)^(A24-BCA!$R$16)))</f>
        <v>4.8163102808798035</v>
      </c>
    </row>
    <row r="25" spans="1:16" x14ac:dyDescent="0.35">
      <c r="A25" s="157">
        <f t="shared" si="0"/>
        <v>2030</v>
      </c>
      <c r="B25" s="158">
        <f ca="1">IF($A25=$D$4,SUM(OFFSET(Results!$AU$201,1,0,200,6))*$D$5,IF($A25&lt;$D$4,B$8*EXP(B$59*($A25-$D$3)),0))</f>
        <v>8154087.5507065756</v>
      </c>
      <c r="C25" s="158">
        <f ca="1">IF($A25=$D$4,SUM(OFFSET(Results!$BA$201,1,0,200,6))*$D$5,IF($A25&lt;$D$4,C$8*EXP(C$59*($A25-$D$3)),0))</f>
        <v>-668591.76313515357</v>
      </c>
      <c r="D25" s="158">
        <f ca="1">IF($A25=$D$4,SUM(OFFSET(Results!$O$201,1,0,200,1))*$D$5,IF($A25&lt;$D$4,D$8*EXP(D$59*($A25-$D$3)),0))</f>
        <v>668591.76313515357</v>
      </c>
      <c r="E25" s="158">
        <f>(SUMIFS(Results!$BH$2:$BH$201,Results!$D$2:$D$201,0)-SUMIFS(Results!$BH$2:$BH$201,Results!$D$2:$D$201,1))*$D$5*(1/$H$4)*P25</f>
        <v>760874.56930548709</v>
      </c>
      <c r="F25" s="158">
        <f>IF($A25=$D$4,BCA!$Z$24,IF($A25&lt;$D$4,F$8*EXP(F$59*($A25-$D$3)),0))</f>
        <v>11512.920567980345</v>
      </c>
      <c r="G25" s="158">
        <f>IF($A25&gt;$D$4,0,BCA!$R$20)</f>
        <v>500000</v>
      </c>
      <c r="I25" s="158">
        <f ca="1">IF(ISTEXT($A25),0,B25/(1+BCA!$R$17)^($A25-BCA!$R$16))</f>
        <v>4650162.191569034</v>
      </c>
      <c r="J25" s="158">
        <f ca="1">IF(ISTEXT($A25),0,C25/(1+BCA!$R$17)^($A25-BCA!$R$16))</f>
        <v>-381288.54015752638</v>
      </c>
      <c r="K25" s="158">
        <f ca="1">IF(ISTEXT($A25),0,D25/(1+BCA!$R$17)^($A25-BCA!$R$16))</f>
        <v>381288.54015752638</v>
      </c>
      <c r="L25" s="158">
        <f>IF(ISTEXT($A25),0,E25/(1+BCA!$R$17)^($A25-BCA!$R$16))</f>
        <v>433916.1350314609</v>
      </c>
      <c r="M25" s="158">
        <f>IF(ISTEXT($A25),0,F25/(1+BCA!$R$17)^($A25-BCA!$R$16))</f>
        <v>6565.6577277148017</v>
      </c>
      <c r="N25" s="158">
        <f>IF(ISTEXT($A25),0,G25/(1+BCA!$R$17)^($A25-BCA!$R$16))</f>
        <v>285143.0134059625</v>
      </c>
      <c r="P25" s="171">
        <f>IF(A25="",0,$H$3*((1+$H$5)^(A25-BCA!$R$16)))</f>
        <v>4.8837386248121213</v>
      </c>
    </row>
    <row r="26" spans="1:16" x14ac:dyDescent="0.35">
      <c r="A26" s="157">
        <f t="shared" si="0"/>
        <v>2031</v>
      </c>
      <c r="B26" s="158">
        <f ca="1">IF($A26=$D$4,SUM(OFFSET(Results!$AU$201,1,0,200,6))*$D$5,IF($A26&lt;$D$4,B$8*EXP(B$59*($A26-$D$3)),0))</f>
        <v>8259050.7111596009</v>
      </c>
      <c r="C26" s="158">
        <f ca="1">IF($A26=$D$4,SUM(OFFSET(Results!$BA$201,1,0,200,6))*$D$5,IF($A26&lt;$D$4,C$8*EXP(C$59*($A26-$D$3)),0))</f>
        <v>-681771.15847614245</v>
      </c>
      <c r="D26" s="158">
        <f ca="1">IF($A26=$D$4,SUM(OFFSET(Results!$O$201,1,0,200,1))*$D$5,IF($A26&lt;$D$4,D$8*EXP(D$59*($A26-$D$3)),0))</f>
        <v>681771.15847614245</v>
      </c>
      <c r="E26" s="158">
        <f>(SUMIFS(Results!$BH$2:$BH$201,Results!$D$2:$D$201,0)-SUMIFS(Results!$BH$2:$BH$201,Results!$D$2:$D$201,1))*$D$5*(1/$H$4)*P26</f>
        <v>771526.81327576388</v>
      </c>
      <c r="F26" s="158">
        <f>IF($A26=$D$4,BCA!$Z$24,IF($A26&lt;$D$4,F$8*EXP(F$59*($A26-$D$3)),0))</f>
        <v>11608.728543768986</v>
      </c>
      <c r="G26" s="158">
        <f>IF($A26&gt;$D$4,0,BCA!$R$20)</f>
        <v>500000</v>
      </c>
      <c r="I26" s="158">
        <f ca="1">IF(ISTEXT($A26),0,B26/(1+BCA!$R$17)^($A26-BCA!$R$16))</f>
        <v>4572836.1313644778</v>
      </c>
      <c r="J26" s="158">
        <f ca="1">IF(ISTEXT($A26),0,C26/(1+BCA!$R$17)^($A26-BCA!$R$16))</f>
        <v>-377480.16035176947</v>
      </c>
      <c r="K26" s="158">
        <f ca="1">IF(ISTEXT($A26),0,D26/(1+BCA!$R$17)^($A26-BCA!$R$16))</f>
        <v>377480.16035176947</v>
      </c>
      <c r="L26" s="158">
        <f>IF(ISTEXT($A26),0,E26/(1+BCA!$R$17)^($A26-BCA!$R$16))</f>
        <v>427175.6902154382</v>
      </c>
      <c r="M26" s="158">
        <f>IF(ISTEXT($A26),0,F26/(1+BCA!$R$17)^($A26-BCA!$R$16))</f>
        <v>6427.4715316157271</v>
      </c>
      <c r="N26" s="158">
        <f>IF(ISTEXT($A26),0,G26/(1+BCA!$R$17)^($A26-BCA!$R$16))</f>
        <v>276837.87709316751</v>
      </c>
      <c r="P26" s="171">
        <f>IF(A26="",0,$H$3*((1+$H$5)^(A26-BCA!$R$16)))</f>
        <v>4.9521109655594913</v>
      </c>
    </row>
    <row r="27" spans="1:16" x14ac:dyDescent="0.35">
      <c r="A27" s="157">
        <f t="shared" si="0"/>
        <v>2032</v>
      </c>
      <c r="B27" s="158">
        <f ca="1">IF($A27=$D$4,SUM(OFFSET(Results!$AU$201,1,0,200,6))*$D$5,IF($A27&lt;$D$4,B$8*EXP(B$59*($A27-$D$3)),0))</f>
        <v>8365365.0056277802</v>
      </c>
      <c r="C27" s="158">
        <f ca="1">IF($A27=$D$4,SUM(OFFSET(Results!$BA$201,1,0,200,6))*$D$5,IF($A27&lt;$D$4,C$8*EXP(C$59*($A27-$D$3)),0))</f>
        <v>-695210.34831525607</v>
      </c>
      <c r="D27" s="158">
        <f ca="1">IF($A27=$D$4,SUM(OFFSET(Results!$O$201,1,0,200,1))*$D$5,IF($A27&lt;$D$4,D$8*EXP(D$59*($A27-$D$3)),0))</f>
        <v>695210.34831525607</v>
      </c>
      <c r="E27" s="158">
        <f>(SUMIFS(Results!$BH$2:$BH$201,Results!$D$2:$D$201,0)-SUMIFS(Results!$BH$2:$BH$201,Results!$D$2:$D$201,1))*$D$5*(1/$H$4)*P27</f>
        <v>782328.18866162468</v>
      </c>
      <c r="F27" s="158">
        <f>IF($A27=$D$4,BCA!$Z$24,IF($A27&lt;$D$4,F$8*EXP(F$59*($A27-$D$3)),0))</f>
        <v>11705.333812318448</v>
      </c>
      <c r="G27" s="158">
        <f>IF($A27&gt;$D$4,0,BCA!$R$20)</f>
        <v>500000</v>
      </c>
      <c r="I27" s="158">
        <f ca="1">IF(ISTEXT($A27),0,B27/(1+BCA!$R$17)^($A27-BCA!$R$16))</f>
        <v>4496795.9014902292</v>
      </c>
      <c r="J27" s="158">
        <f ca="1">IF(ISTEXT($A27),0,C27/(1+BCA!$R$17)^($A27-BCA!$R$16))</f>
        <v>-373709.81934135349</v>
      </c>
      <c r="K27" s="158">
        <f ca="1">IF(ISTEXT($A27),0,D27/(1+BCA!$R$17)^($A27-BCA!$R$16))</f>
        <v>373709.81934135349</v>
      </c>
      <c r="L27" s="158">
        <f>IF(ISTEXT($A27),0,E27/(1+BCA!$R$17)^($A27-BCA!$R$16))</f>
        <v>420539.95133830531</v>
      </c>
      <c r="M27" s="158">
        <f>IF(ISTEXT($A27),0,F27/(1+BCA!$R$17)^($A27-BCA!$R$16))</f>
        <v>6292.1937150856547</v>
      </c>
      <c r="N27" s="158">
        <f>IF(ISTEXT($A27),0,G27/(1+BCA!$R$17)^($A27-BCA!$R$16))</f>
        <v>268774.63795453159</v>
      </c>
      <c r="P27" s="171">
        <f>IF(A27="",0,$H$3*((1+$H$5)^(A27-BCA!$R$16)))</f>
        <v>5.0214405190773244</v>
      </c>
    </row>
    <row r="28" spans="1:16" x14ac:dyDescent="0.35">
      <c r="A28" s="157">
        <f t="shared" si="0"/>
        <v>2033</v>
      </c>
      <c r="B28" s="158">
        <f ca="1">IF($A28=$D$4,SUM(OFFSET(Results!$AU$201,1,0,200,6))*$D$5,IF($A28&lt;$D$4,B$8*EXP(B$59*($A28-$D$3)),0))</f>
        <v>8473047.8265287839</v>
      </c>
      <c r="C28" s="158">
        <f ca="1">IF($A28=$D$4,SUM(OFFSET(Results!$BA$201,1,0,200,6))*$D$5,IF($A28&lt;$D$4,C$8*EXP(C$59*($A28-$D$3)),0))</f>
        <v>-708914.45376613527</v>
      </c>
      <c r="D28" s="158">
        <f ca="1">IF($A28=$D$4,SUM(OFFSET(Results!$O$201,1,0,200,1))*$D$5,IF($A28&lt;$D$4,D$8*EXP(D$59*($A28-$D$3)),0))</f>
        <v>708914.45376613527</v>
      </c>
      <c r="E28" s="158">
        <f>(SUMIFS(Results!$BH$2:$BH$201,Results!$D$2:$D$201,0)-SUMIFS(Results!$BH$2:$BH$201,Results!$D$2:$D$201,1))*$D$5*(1/$H$4)*P28</f>
        <v>793280.78330288734</v>
      </c>
      <c r="F28" s="158">
        <f>IF($A28=$D$4,BCA!$Z$24,IF($A28&lt;$D$4,F$8*EXP(F$59*($A28-$D$3)),0))</f>
        <v>11802.743008522548</v>
      </c>
      <c r="G28" s="158">
        <f>IF($A28&gt;$D$4,0,BCA!$R$20)</f>
        <v>500000</v>
      </c>
      <c r="I28" s="158">
        <f ca="1">IF(ISTEXT($A28),0,B28/(1+BCA!$R$17)^($A28-BCA!$R$16))</f>
        <v>4422020.1202848628</v>
      </c>
      <c r="J28" s="158">
        <f ca="1">IF(ISTEXT($A28),0,C28/(1+BCA!$R$17)^($A28-BCA!$R$16))</f>
        <v>-369977.13718782039</v>
      </c>
      <c r="K28" s="158">
        <f ca="1">IF(ISTEXT($A28),0,D28/(1+BCA!$R$17)^($A28-BCA!$R$16))</f>
        <v>369977.13718782039</v>
      </c>
      <c r="L28" s="158">
        <f>IF(ISTEXT($A28),0,E28/(1+BCA!$R$17)^($A28-BCA!$R$16))</f>
        <v>414007.29190004029</v>
      </c>
      <c r="M28" s="158">
        <f>IF(ISTEXT($A28),0,F28/(1+BCA!$R$17)^($A28-BCA!$R$16))</f>
        <v>6159.7630659922843</v>
      </c>
      <c r="N28" s="158">
        <f>IF(ISTEXT($A28),0,G28/(1+BCA!$R$17)^($A28-BCA!$R$16))</f>
        <v>260946.25044129277</v>
      </c>
      <c r="P28" s="171">
        <f>IF(A28="",0,$H$3*((1+$H$5)^(A28-BCA!$R$16)))</f>
        <v>5.0917406863444068</v>
      </c>
    </row>
    <row r="29" spans="1:16" x14ac:dyDescent="0.35">
      <c r="A29" s="157">
        <f t="shared" si="0"/>
        <v>2034</v>
      </c>
      <c r="B29" s="158">
        <f ca="1">IF($A29=$D$4,SUM(OFFSET(Results!$AU$201,1,0,200,6))*$D$5,IF($A29&lt;$D$4,B$8*EXP(B$59*($A29-$D$3)),0))</f>
        <v>8582116.7901634742</v>
      </c>
      <c r="C29" s="158">
        <f ca="1">IF($A29=$D$4,SUM(OFFSET(Results!$BA$201,1,0,200,6))*$D$5,IF($A29&lt;$D$4,C$8*EXP(C$59*($A29-$D$3)),0))</f>
        <v>-722888.69689068943</v>
      </c>
      <c r="D29" s="158">
        <f ca="1">IF($A29=$D$4,SUM(OFFSET(Results!$O$201,1,0,200,1))*$D$5,IF($A29&lt;$D$4,D$8*EXP(D$59*($A29-$D$3)),0))</f>
        <v>722888.69689068943</v>
      </c>
      <c r="E29" s="158">
        <f>(SUMIFS(Results!$BH$2:$BH$201,Results!$D$2:$D$201,0)-SUMIFS(Results!$BH$2:$BH$201,Results!$D$2:$D$201,1))*$D$5*(1/$H$4)*P29</f>
        <v>804386.71426912781</v>
      </c>
      <c r="F29" s="158">
        <f>IF($A29=$D$4,BCA!$Z$24,IF($A29&lt;$D$4,F$8*EXP(F$59*($A29-$D$3)),0))</f>
        <v>11900.962822489219</v>
      </c>
      <c r="G29" s="158">
        <f>IF($A29&gt;$D$4,0,BCA!$R$20)</f>
        <v>500000</v>
      </c>
      <c r="I29" s="158">
        <f ca="1">IF(ISTEXT($A29),0,B29/(1+BCA!$R$17)^($A29-BCA!$R$16))</f>
        <v>4348487.7616357701</v>
      </c>
      <c r="J29" s="158">
        <f ca="1">IF(ISTEXT($A29),0,C29/(1+BCA!$R$17)^($A29-BCA!$R$16))</f>
        <v>-366281.737747607</v>
      </c>
      <c r="K29" s="158">
        <f ca="1">IF(ISTEXT($A29),0,D29/(1+BCA!$R$17)^($A29-BCA!$R$16))</f>
        <v>366281.737747607</v>
      </c>
      <c r="L29" s="158">
        <f>IF(ISTEXT($A29),0,E29/(1+BCA!$R$17)^($A29-BCA!$R$16))</f>
        <v>407576.11066664156</v>
      </c>
      <c r="M29" s="158">
        <f>IF(ISTEXT($A29),0,F29/(1+BCA!$R$17)^($A29-BCA!$R$16))</f>
        <v>6030.1196605238556</v>
      </c>
      <c r="N29" s="158">
        <f>IF(ISTEXT($A29),0,G29/(1+BCA!$R$17)^($A29-BCA!$R$16))</f>
        <v>253345.87421484734</v>
      </c>
      <c r="P29" s="171">
        <f>IF(A29="",0,$H$3*((1+$H$5)^(A29-BCA!$R$16)))</f>
        <v>5.1630250559532289</v>
      </c>
    </row>
    <row r="30" spans="1:16" x14ac:dyDescent="0.35">
      <c r="A30" s="157">
        <f t="shared" si="0"/>
        <v>2035</v>
      </c>
      <c r="B30" s="158">
        <f ca="1">IF($A30=$D$4,SUM(OFFSET(Results!$AU$201,1,0,200,6))*$D$5,IF($A30&lt;$D$4,B$8*EXP(B$59*($A30-$D$3)),0))</f>
        <v>8692589.7395978328</v>
      </c>
      <c r="C30" s="158">
        <f ca="1">IF($A30=$D$4,SUM(OFFSET(Results!$BA$201,1,0,200,6))*$D$5,IF($A30&lt;$D$4,C$8*EXP(C$59*($A30-$D$3)),0))</f>
        <v>-737138.40268900746</v>
      </c>
      <c r="D30" s="158">
        <f ca="1">IF($A30=$D$4,SUM(OFFSET(Results!$O$201,1,0,200,1))*$D$5,IF($A30&lt;$D$4,D$8*EXP(D$59*($A30-$D$3)),0))</f>
        <v>737138.40268900746</v>
      </c>
      <c r="E30" s="158">
        <f>(SUMIFS(Results!$BH$2:$BH$201,Results!$D$2:$D$201,0)-SUMIFS(Results!$BH$2:$BH$201,Results!$D$2:$D$201,1))*$D$5*(1/$H$4)*P30</f>
        <v>815648.12826889579</v>
      </c>
      <c r="F30" s="158">
        <f>IF($A30=$D$4,BCA!$Z$24,IF($A30&lt;$D$4,F$8*EXP(F$59*($A30-$D$3)),0))</f>
        <v>12000</v>
      </c>
      <c r="G30" s="158">
        <f>IF($A30&gt;$D$4,0,BCA!$R$20)</f>
        <v>500000</v>
      </c>
      <c r="I30" s="158">
        <f ca="1">IF(ISTEXT($A30),0,B30/(1+BCA!$R$17)^($A30-BCA!$R$16))</f>
        <v>4276178.149066845</v>
      </c>
      <c r="J30" s="158">
        <f ca="1">IF(ISTEXT($A30),0,C30/(1+BCA!$R$17)^($A30-BCA!$R$16))</f>
        <v>-362623.24863414135</v>
      </c>
      <c r="K30" s="158">
        <f ca="1">IF(ISTEXT($A30),0,D30/(1+BCA!$R$17)^($A30-BCA!$R$16))</f>
        <v>362623.24863414135</v>
      </c>
      <c r="L30" s="158">
        <f>IF(ISTEXT($A30),0,E30/(1+BCA!$R$17)^($A30-BCA!$R$16))</f>
        <v>401244.83127764537</v>
      </c>
      <c r="M30" s="158">
        <f>IF(ISTEXT($A30),0,F30/(1+BCA!$R$17)^($A30-BCA!$R$16))</f>
        <v>5903.2048360741137</v>
      </c>
      <c r="N30" s="158">
        <f>IF(ISTEXT($A30),0,G30/(1+BCA!$R$17)^($A30-BCA!$R$16))</f>
        <v>245966.86816975471</v>
      </c>
      <c r="P30" s="171">
        <f>IF(A30="",0,$H$3*((1+$H$5)^(A30-BCA!$R$16)))</f>
        <v>5.2353074067365748</v>
      </c>
    </row>
    <row r="31" spans="1:16" x14ac:dyDescent="0.35">
      <c r="A31" s="157" t="str">
        <f t="shared" si="0"/>
        <v/>
      </c>
      <c r="B31" s="158">
        <f ca="1">IF($A31=$D$4,SUM(OFFSET(Results!$AU$201,1,0,200,6))*$D$5,IF($A31&lt;$D$4,B$8*EXP(B$59*($A31-$D$3)),0))</f>
        <v>0</v>
      </c>
      <c r="C31" s="158">
        <f ca="1">IF($A31=$D$4,SUM(OFFSET(Results!$BA$201,1,0,200,6))*$D$5,IF($A31&lt;$D$4,C$8*EXP(C$59*($A31-$D$3)),0))</f>
        <v>0</v>
      </c>
      <c r="D31" s="158">
        <f ca="1">IF($A31=$D$4,SUM(OFFSET(Results!$O$201,1,0,200,1))*$D$5,IF($A31&lt;$D$4,D$8*EXP(D$59*($A31-$D$3)),0))</f>
        <v>0</v>
      </c>
      <c r="E31" s="158">
        <f>(SUMIFS(Results!$BH$2:$BH$201,Results!$D$2:$D$201,0)-SUMIFS(Results!$BH$2:$BH$201,Results!$D$2:$D$201,1))*$D$5*(1/$H$4)*P31</f>
        <v>0</v>
      </c>
      <c r="F31" s="158">
        <f>IF($A31=$D$4,BCA!$Z$24,IF($A31&lt;$D$4,F$8*EXP(F$59*($A31-$D$3)),0))</f>
        <v>0</v>
      </c>
      <c r="G31" s="158">
        <f>IF($A31&gt;$D$4,0,BCA!$R$20)</f>
        <v>0</v>
      </c>
      <c r="I31" s="158">
        <f>IF(ISTEXT($A31),0,B31/(1+BCA!$R$17)^($A31-BCA!$R$16))</f>
        <v>0</v>
      </c>
      <c r="J31" s="158">
        <f>IF(ISTEXT($A31),0,C31/(1+BCA!$R$17)^($A31-BCA!$R$16))</f>
        <v>0</v>
      </c>
      <c r="K31" s="158">
        <f>IF(ISTEXT($A31),0,D31/(1+BCA!$R$17)^($A31-BCA!$R$16))</f>
        <v>0</v>
      </c>
      <c r="L31" s="158">
        <f>IF(ISTEXT($A31),0,E31/(1+BCA!$R$17)^($A31-BCA!$R$16))</f>
        <v>0</v>
      </c>
      <c r="M31" s="158">
        <f>IF(ISTEXT($A31),0,F31/(1+BCA!$R$17)^($A31-BCA!$R$16))</f>
        <v>0</v>
      </c>
      <c r="N31" s="158">
        <f>IF(ISTEXT($A31),0,G31/(1+BCA!$R$17)^($A31-BCA!$R$16))</f>
        <v>0</v>
      </c>
      <c r="P31" s="171">
        <f>IF(A31="",0,$H$3*((1+$H$5)^(A31-BCA!$R$16)))</f>
        <v>0</v>
      </c>
    </row>
    <row r="32" spans="1:16" x14ac:dyDescent="0.35">
      <c r="A32" s="157" t="str">
        <f t="shared" si="0"/>
        <v/>
      </c>
      <c r="B32" s="158">
        <f ca="1">IF($A32=$D$4,SUM(OFFSET(Results!$AU$201,1,0,200,6))*$D$5,IF($A32&lt;$D$4,B$8*EXP(B$59*($A32-$D$3)),0))</f>
        <v>0</v>
      </c>
      <c r="C32" s="158">
        <f ca="1">IF($A32=$D$4,SUM(OFFSET(Results!$BA$201,1,0,200,6))*$D$5,IF($A32&lt;$D$4,C$8*EXP(C$59*($A32-$D$3)),0))</f>
        <v>0</v>
      </c>
      <c r="D32" s="158">
        <f ca="1">IF($A32=$D$4,SUM(OFFSET(Results!$O$201,1,0,200,1))*$D$5,IF($A32&lt;$D$4,D$8*EXP(D$59*($A32-$D$3)),0))</f>
        <v>0</v>
      </c>
      <c r="E32" s="158">
        <f>(SUMIFS(Results!$BH$2:$BH$201,Results!$D$2:$D$201,0)-SUMIFS(Results!$BH$2:$BH$201,Results!$D$2:$D$201,1))*$D$5*(1/$H$4)*P32</f>
        <v>0</v>
      </c>
      <c r="F32" s="158">
        <f>IF($A32=$D$4,BCA!$Z$24,IF($A32&lt;$D$4,F$8*EXP(F$59*($A32-$D$3)),0))</f>
        <v>0</v>
      </c>
      <c r="G32" s="158">
        <f>IF($A32&gt;$D$4,0,BCA!$R$20)</f>
        <v>0</v>
      </c>
      <c r="I32" s="158">
        <f>IF(ISTEXT($A32),0,B32/(1+BCA!$R$17)^($A32-BCA!$R$16))</f>
        <v>0</v>
      </c>
      <c r="J32" s="158">
        <f>IF(ISTEXT($A32),0,C32/(1+BCA!$R$17)^($A32-BCA!$R$16))</f>
        <v>0</v>
      </c>
      <c r="K32" s="158">
        <f>IF(ISTEXT($A32),0,D32/(1+BCA!$R$17)^($A32-BCA!$R$16))</f>
        <v>0</v>
      </c>
      <c r="L32" s="158">
        <f>IF(ISTEXT($A32),0,E32/(1+BCA!$R$17)^($A32-BCA!$R$16))</f>
        <v>0</v>
      </c>
      <c r="M32" s="158">
        <f>IF(ISTEXT($A32),0,F32/(1+BCA!$R$17)^($A32-BCA!$R$16))</f>
        <v>0</v>
      </c>
      <c r="N32" s="158">
        <f>IF(ISTEXT($A32),0,G32/(1+BCA!$R$17)^($A32-BCA!$R$16))</f>
        <v>0</v>
      </c>
      <c r="P32" s="171">
        <f>IF(A32="",0,$H$3*((1+$H$5)^(A32-BCA!$R$16)))</f>
        <v>0</v>
      </c>
    </row>
    <row r="33" spans="1:16" x14ac:dyDescent="0.35">
      <c r="A33" s="157" t="str">
        <f t="shared" si="0"/>
        <v/>
      </c>
      <c r="B33" s="158">
        <f ca="1">IF($A33=$D$4,SUM(OFFSET(Results!$AU$201,1,0,200,6))*$D$5,IF($A33&lt;$D$4,B$8*EXP(B$59*($A33-$D$3)),0))</f>
        <v>0</v>
      </c>
      <c r="C33" s="158">
        <f ca="1">IF($A33=$D$4,SUM(OFFSET(Results!$BA$201,1,0,200,6))*$D$5,IF($A33&lt;$D$4,C$8*EXP(C$59*($A33-$D$3)),0))</f>
        <v>0</v>
      </c>
      <c r="D33" s="158">
        <f ca="1">IF($A33=$D$4,SUM(OFFSET(Results!$O$201,1,0,200,1))*$D$5,IF($A33&lt;$D$4,D$8*EXP(D$59*($A33-$D$3)),0))</f>
        <v>0</v>
      </c>
      <c r="E33" s="158">
        <f>(SUMIFS(Results!$BH$2:$BH$201,Results!$D$2:$D$201,0)-SUMIFS(Results!$BH$2:$BH$201,Results!$D$2:$D$201,1))*$D$5*(1/$H$4)*P33</f>
        <v>0</v>
      </c>
      <c r="F33" s="158">
        <f>IF($A33=$D$4,BCA!$Z$24,IF($A33&lt;$D$4,F$8*EXP(F$59*($A33-$D$3)),0))</f>
        <v>0</v>
      </c>
      <c r="G33" s="158">
        <f>IF($A33&gt;$D$4,0,BCA!$R$20)</f>
        <v>0</v>
      </c>
      <c r="I33" s="158">
        <f>IF(ISTEXT($A33),0,B33/(1+BCA!$R$17)^($A33-BCA!$R$16))</f>
        <v>0</v>
      </c>
      <c r="J33" s="158">
        <f>IF(ISTEXT($A33),0,C33/(1+BCA!$R$17)^($A33-BCA!$R$16))</f>
        <v>0</v>
      </c>
      <c r="K33" s="158">
        <f>IF(ISTEXT($A33),0,D33/(1+BCA!$R$17)^($A33-BCA!$R$16))</f>
        <v>0</v>
      </c>
      <c r="L33" s="158">
        <f>IF(ISTEXT($A33),0,E33/(1+BCA!$R$17)^($A33-BCA!$R$16))</f>
        <v>0</v>
      </c>
      <c r="M33" s="158">
        <f>IF(ISTEXT($A33),0,F33/(1+BCA!$R$17)^($A33-BCA!$R$16))</f>
        <v>0</v>
      </c>
      <c r="N33" s="158">
        <f>IF(ISTEXT($A33),0,G33/(1+BCA!$R$17)^($A33-BCA!$R$16))</f>
        <v>0</v>
      </c>
      <c r="P33" s="171">
        <f>IF(A33="",0,$H$3*((1+$H$5)^(A33-BCA!$R$16)))</f>
        <v>0</v>
      </c>
    </row>
    <row r="34" spans="1:16" x14ac:dyDescent="0.35">
      <c r="A34" s="157" t="str">
        <f t="shared" si="0"/>
        <v/>
      </c>
      <c r="B34" s="158">
        <f ca="1">IF($A34=$D$4,SUM(OFFSET(Results!$AU$201,1,0,200,6))*$D$5,IF($A34&lt;$D$4,B$8*EXP(B$59*($A34-$D$3)),0))</f>
        <v>0</v>
      </c>
      <c r="C34" s="158">
        <f ca="1">IF($A34=$D$4,SUM(OFFSET(Results!$BA$201,1,0,200,6))*$D$5,IF($A34&lt;$D$4,C$8*EXP(C$59*($A34-$D$3)),0))</f>
        <v>0</v>
      </c>
      <c r="D34" s="158">
        <f ca="1">IF($A34=$D$4,SUM(OFFSET(Results!$O$201,1,0,200,1))*$D$5,IF($A34&lt;$D$4,D$8*EXP(D$59*($A34-$D$3)),0))</f>
        <v>0</v>
      </c>
      <c r="E34" s="158">
        <f>(SUMIFS(Results!$BH$2:$BH$201,Results!$D$2:$D$201,0)-SUMIFS(Results!$BH$2:$BH$201,Results!$D$2:$D$201,1))*$D$5*(1/$H$4)*P34</f>
        <v>0</v>
      </c>
      <c r="F34" s="158">
        <f>IF($A34=$D$4,BCA!$Z$24,IF($A34&lt;$D$4,F$8*EXP(F$59*($A34-$D$3)),0))</f>
        <v>0</v>
      </c>
      <c r="G34" s="158">
        <f>IF($A34&gt;$D$4,0,BCA!$R$20)</f>
        <v>0</v>
      </c>
      <c r="I34" s="158">
        <f>IF(ISTEXT($A34),0,B34/(1+BCA!$R$17)^($A34-BCA!$R$16))</f>
        <v>0</v>
      </c>
      <c r="J34" s="158">
        <f>IF(ISTEXT($A34),0,C34/(1+BCA!$R$17)^($A34-BCA!$R$16))</f>
        <v>0</v>
      </c>
      <c r="K34" s="158">
        <f>IF(ISTEXT($A34),0,D34/(1+BCA!$R$17)^($A34-BCA!$R$16))</f>
        <v>0</v>
      </c>
      <c r="L34" s="158">
        <f>IF(ISTEXT($A34),0,E34/(1+BCA!$R$17)^($A34-BCA!$R$16))</f>
        <v>0</v>
      </c>
      <c r="M34" s="158">
        <f>IF(ISTEXT($A34),0,F34/(1+BCA!$R$17)^($A34-BCA!$R$16))</f>
        <v>0</v>
      </c>
      <c r="N34" s="158">
        <f>IF(ISTEXT($A34),0,G34/(1+BCA!$R$17)^($A34-BCA!$R$16))</f>
        <v>0</v>
      </c>
      <c r="P34" s="171">
        <f>IF(A34="",0,$H$3*((1+$H$5)^(A34-BCA!$R$16)))</f>
        <v>0</v>
      </c>
    </row>
    <row r="35" spans="1:16" x14ac:dyDescent="0.35">
      <c r="A35" s="157" t="str">
        <f t="shared" si="0"/>
        <v/>
      </c>
      <c r="B35" s="158">
        <f ca="1">IF($A35=$D$4,SUM(OFFSET(Results!$AU$201,1,0,200,6))*$D$5,IF($A35&lt;$D$4,B$8*EXP(B$59*($A35-$D$3)),0))</f>
        <v>0</v>
      </c>
      <c r="C35" s="158">
        <f ca="1">IF($A35=$D$4,SUM(OFFSET(Results!$BA$201,1,0,200,6))*$D$5,IF($A35&lt;$D$4,C$8*EXP(C$59*($A35-$D$3)),0))</f>
        <v>0</v>
      </c>
      <c r="D35" s="158">
        <f ca="1">IF($A35=$D$4,SUM(OFFSET(Results!$O$201,1,0,200,1))*$D$5,IF($A35&lt;$D$4,D$8*EXP(D$59*($A35-$D$3)),0))</f>
        <v>0</v>
      </c>
      <c r="E35" s="158">
        <f>(SUMIFS(Results!$BH$2:$BH$201,Results!$D$2:$D$201,0)-SUMIFS(Results!$BH$2:$BH$201,Results!$D$2:$D$201,1))*$D$5*(1/$H$4)*P35</f>
        <v>0</v>
      </c>
      <c r="F35" s="158">
        <f>IF($A35=$D$4,BCA!$Z$24,IF($A35&lt;$D$4,F$8*EXP(F$59*($A35-$D$3)),0))</f>
        <v>0</v>
      </c>
      <c r="G35" s="158">
        <f>IF($A35&gt;$D$4,0,BCA!$R$20)</f>
        <v>0</v>
      </c>
      <c r="I35" s="158">
        <f>IF(ISTEXT($A35),0,B35/(1+BCA!$R$17)^($A35-BCA!$R$16))</f>
        <v>0</v>
      </c>
      <c r="J35" s="158">
        <f>IF(ISTEXT($A35),0,C35/(1+BCA!$R$17)^($A35-BCA!$R$16))</f>
        <v>0</v>
      </c>
      <c r="K35" s="158">
        <f>IF(ISTEXT($A35),0,D35/(1+BCA!$R$17)^($A35-BCA!$R$16))</f>
        <v>0</v>
      </c>
      <c r="L35" s="158">
        <f>IF(ISTEXT($A35),0,E35/(1+BCA!$R$17)^($A35-BCA!$R$16))</f>
        <v>0</v>
      </c>
      <c r="M35" s="158">
        <f>IF(ISTEXT($A35),0,F35/(1+BCA!$R$17)^($A35-BCA!$R$16))</f>
        <v>0</v>
      </c>
      <c r="N35" s="158">
        <f>IF(ISTEXT($A35),0,G35/(1+BCA!$R$17)^($A35-BCA!$R$16))</f>
        <v>0</v>
      </c>
      <c r="P35" s="171">
        <f>IF(A35="",0,$H$3*((1+$H$5)^(A35-BCA!$R$16)))</f>
        <v>0</v>
      </c>
    </row>
    <row r="36" spans="1:16" x14ac:dyDescent="0.35">
      <c r="A36" s="157" t="str">
        <f t="shared" si="0"/>
        <v/>
      </c>
      <c r="B36" s="158">
        <f ca="1">IF($A36=$D$4,SUM(OFFSET(Results!$AU$201,1,0,200,6))*$D$5,IF($A36&lt;$D$4,B$8*EXP(B$59*($A36-$D$3)),0))</f>
        <v>0</v>
      </c>
      <c r="C36" s="158">
        <f ca="1">IF($A36=$D$4,SUM(OFFSET(Results!$BA$201,1,0,200,6))*$D$5,IF($A36&lt;$D$4,C$8*EXP(C$59*($A36-$D$3)),0))</f>
        <v>0</v>
      </c>
      <c r="D36" s="158">
        <f ca="1">IF($A36=$D$4,SUM(OFFSET(Results!$O$201,1,0,200,1))*$D$5,IF($A36&lt;$D$4,D$8*EXP(D$59*($A36-$D$3)),0))</f>
        <v>0</v>
      </c>
      <c r="E36" s="158">
        <f>(SUMIFS(Results!$BH$2:$BH$201,Results!$D$2:$D$201,0)-SUMIFS(Results!$BH$2:$BH$201,Results!$D$2:$D$201,1))*$D$5*(1/$H$4)*P36</f>
        <v>0</v>
      </c>
      <c r="F36" s="158">
        <f>IF($A36=$D$4,BCA!$Z$24,IF($A36&lt;$D$4,F$8*EXP(F$59*($A36-$D$3)),0))</f>
        <v>0</v>
      </c>
      <c r="G36" s="158">
        <f>IF($A36&gt;$D$4,0,BCA!$R$20)</f>
        <v>0</v>
      </c>
      <c r="I36" s="158">
        <f>IF(ISTEXT($A36),0,B36/(1+BCA!$R$17)^($A36-BCA!$R$16))</f>
        <v>0</v>
      </c>
      <c r="J36" s="158">
        <f>IF(ISTEXT($A36),0,C36/(1+BCA!$R$17)^($A36-BCA!$R$16))</f>
        <v>0</v>
      </c>
      <c r="K36" s="158">
        <f>IF(ISTEXT($A36),0,D36/(1+BCA!$R$17)^($A36-BCA!$R$16))</f>
        <v>0</v>
      </c>
      <c r="L36" s="158">
        <f>IF(ISTEXT($A36),0,E36/(1+BCA!$R$17)^($A36-BCA!$R$16))</f>
        <v>0</v>
      </c>
      <c r="M36" s="158">
        <f>IF(ISTEXT($A36),0,F36/(1+BCA!$R$17)^($A36-BCA!$R$16))</f>
        <v>0</v>
      </c>
      <c r="N36" s="158">
        <f>IF(ISTEXT($A36),0,G36/(1+BCA!$R$17)^($A36-BCA!$R$16))</f>
        <v>0</v>
      </c>
      <c r="P36" s="171">
        <f>IF(A36="",0,$H$3*((1+$H$5)^(A36-BCA!$R$16)))</f>
        <v>0</v>
      </c>
    </row>
    <row r="37" spans="1:16" x14ac:dyDescent="0.35">
      <c r="A37" s="157" t="str">
        <f t="shared" si="0"/>
        <v/>
      </c>
      <c r="B37" s="158">
        <f ca="1">IF($A37=$D$4,SUM(OFFSET(Results!$AU$201,1,0,200,6))*$D$5,IF($A37&lt;$D$4,B$8*EXP(B$59*($A37-$D$3)),0))</f>
        <v>0</v>
      </c>
      <c r="C37" s="158">
        <f ca="1">IF($A37=$D$4,SUM(OFFSET(Results!$BA$201,1,0,200,6))*$D$5,IF($A37&lt;$D$4,C$8*EXP(C$59*($A37-$D$3)),0))</f>
        <v>0</v>
      </c>
      <c r="D37" s="158">
        <f ca="1">IF($A37=$D$4,SUM(OFFSET(Results!$O$201,1,0,200,1))*$D$5,IF($A37&lt;$D$4,D$8*EXP(D$59*($A37-$D$3)),0))</f>
        <v>0</v>
      </c>
      <c r="E37" s="158">
        <f>(SUMIFS(Results!$BH$2:$BH$201,Results!$D$2:$D$201,0)-SUMIFS(Results!$BH$2:$BH$201,Results!$D$2:$D$201,1))*$D$5*(1/$H$4)*P37</f>
        <v>0</v>
      </c>
      <c r="F37" s="158">
        <f>IF($A37=$D$4,BCA!$Z$24,IF($A37&lt;$D$4,F$8*EXP(F$59*($A37-$D$3)),0))</f>
        <v>0</v>
      </c>
      <c r="G37" s="158">
        <f>IF($A37&gt;$D$4,0,BCA!$R$20)</f>
        <v>0</v>
      </c>
      <c r="I37" s="158">
        <f>IF(ISTEXT($A37),0,B37/(1+BCA!$R$17)^($A37-BCA!$R$16))</f>
        <v>0</v>
      </c>
      <c r="J37" s="158">
        <f>IF(ISTEXT($A37),0,C37/(1+BCA!$R$17)^($A37-BCA!$R$16))</f>
        <v>0</v>
      </c>
      <c r="K37" s="158">
        <f>IF(ISTEXT($A37),0,D37/(1+BCA!$R$17)^($A37-BCA!$R$16))</f>
        <v>0</v>
      </c>
      <c r="L37" s="158">
        <f>IF(ISTEXT($A37),0,E37/(1+BCA!$R$17)^($A37-BCA!$R$16))</f>
        <v>0</v>
      </c>
      <c r="M37" s="158">
        <f>IF(ISTEXT($A37),0,F37/(1+BCA!$R$17)^($A37-BCA!$R$16))</f>
        <v>0</v>
      </c>
      <c r="N37" s="158">
        <f>IF(ISTEXT($A37),0,G37/(1+BCA!$R$17)^($A37-BCA!$R$16))</f>
        <v>0</v>
      </c>
      <c r="P37" s="171">
        <f>IF(A37="",0,$H$3*((1+$H$5)^(A37-BCA!$R$16)))</f>
        <v>0</v>
      </c>
    </row>
    <row r="38" spans="1:16" x14ac:dyDescent="0.35">
      <c r="A38" s="157" t="str">
        <f t="shared" si="0"/>
        <v/>
      </c>
      <c r="B38" s="158">
        <f ca="1">IF($A38=$D$4,SUM(OFFSET(Results!$AU$201,1,0,200,6))*$D$5,IF($A38&lt;$D$4,B$8*EXP(B$59*($A38-$D$3)),0))</f>
        <v>0</v>
      </c>
      <c r="C38" s="158">
        <f ca="1">IF($A38=$D$4,SUM(OFFSET(Results!$BA$201,1,0,200,6))*$D$5,IF($A38&lt;$D$4,C$8*EXP(C$59*($A38-$D$3)),0))</f>
        <v>0</v>
      </c>
      <c r="D38" s="158">
        <f ca="1">IF($A38=$D$4,SUM(OFFSET(Results!$O$201,1,0,200,1))*$D$5,IF($A38&lt;$D$4,D$8*EXP(D$59*($A38-$D$3)),0))</f>
        <v>0</v>
      </c>
      <c r="E38" s="158">
        <f>(SUMIFS(Results!$BH$2:$BH$201,Results!$D$2:$D$201,0)-SUMIFS(Results!$BH$2:$BH$201,Results!$D$2:$D$201,1))*$D$5*(1/$H$4)*P38</f>
        <v>0</v>
      </c>
      <c r="F38" s="158">
        <f>IF($A38=$D$4,BCA!$Z$24,IF($A38&lt;$D$4,F$8*EXP(F$59*($A38-$D$3)),0))</f>
        <v>0</v>
      </c>
      <c r="G38" s="158">
        <f>IF($A38&gt;$D$4,0,BCA!$R$20)</f>
        <v>0</v>
      </c>
      <c r="I38" s="158">
        <f>IF(ISTEXT($A38),0,B38/(1+BCA!$R$17)^($A38-BCA!$R$16))</f>
        <v>0</v>
      </c>
      <c r="J38" s="158">
        <f>IF(ISTEXT($A38),0,C38/(1+BCA!$R$17)^($A38-BCA!$R$16))</f>
        <v>0</v>
      </c>
      <c r="K38" s="158">
        <f>IF(ISTEXT($A38),0,D38/(1+BCA!$R$17)^($A38-BCA!$R$16))</f>
        <v>0</v>
      </c>
      <c r="L38" s="158">
        <f>IF(ISTEXT($A38),0,E38/(1+BCA!$R$17)^($A38-BCA!$R$16))</f>
        <v>0</v>
      </c>
      <c r="M38" s="158">
        <f>IF(ISTEXT($A38),0,F38/(1+BCA!$R$17)^($A38-BCA!$R$16))</f>
        <v>0</v>
      </c>
      <c r="N38" s="158">
        <f>IF(ISTEXT($A38),0,G38/(1+BCA!$R$17)^($A38-BCA!$R$16))</f>
        <v>0</v>
      </c>
      <c r="P38" s="171">
        <f>IF(A38="",0,$H$3*((1+$H$5)^(A38-BCA!$R$16)))</f>
        <v>0</v>
      </c>
    </row>
    <row r="39" spans="1:16" x14ac:dyDescent="0.35">
      <c r="A39" s="157" t="str">
        <f t="shared" si="0"/>
        <v/>
      </c>
      <c r="B39" s="158">
        <f ca="1">IF($A39=$D$4,SUM(OFFSET(Results!$AU$201,1,0,200,6))*$D$5,IF($A39&lt;$D$4,B$8*EXP(B$59*($A39-$D$3)),0))</f>
        <v>0</v>
      </c>
      <c r="C39" s="158">
        <f ca="1">IF($A39=$D$4,SUM(OFFSET(Results!$BA$201,1,0,200,6))*$D$5,IF($A39&lt;$D$4,C$8*EXP(C$59*($A39-$D$3)),0))</f>
        <v>0</v>
      </c>
      <c r="D39" s="158">
        <f ca="1">IF($A39=$D$4,SUM(OFFSET(Results!$O$201,1,0,200,1))*$D$5,IF($A39&lt;$D$4,D$8*EXP(D$59*($A39-$D$3)),0))</f>
        <v>0</v>
      </c>
      <c r="E39" s="158">
        <f>(SUMIFS(Results!$BH$2:$BH$201,Results!$D$2:$D$201,0)-SUMIFS(Results!$BH$2:$BH$201,Results!$D$2:$D$201,1))*$D$5*(1/$H$4)*P39</f>
        <v>0</v>
      </c>
      <c r="F39" s="158">
        <f>IF($A39=$D$4,BCA!$Z$24,IF($A39&lt;$D$4,F$8*EXP(F$59*($A39-$D$3)),0))</f>
        <v>0</v>
      </c>
      <c r="G39" s="158">
        <f>IF($A39&gt;$D$4,0,BCA!$R$20)</f>
        <v>0</v>
      </c>
      <c r="I39" s="158">
        <f>IF(ISTEXT($A39),0,B39/(1+BCA!$R$17)^($A39-BCA!$R$16))</f>
        <v>0</v>
      </c>
      <c r="J39" s="158">
        <f>IF(ISTEXT($A39),0,C39/(1+BCA!$R$17)^($A39-BCA!$R$16))</f>
        <v>0</v>
      </c>
      <c r="K39" s="158">
        <f>IF(ISTEXT($A39),0,D39/(1+BCA!$R$17)^($A39-BCA!$R$16))</f>
        <v>0</v>
      </c>
      <c r="L39" s="158">
        <f>IF(ISTEXT($A39),0,E39/(1+BCA!$R$17)^($A39-BCA!$R$16))</f>
        <v>0</v>
      </c>
      <c r="M39" s="158">
        <f>IF(ISTEXT($A39),0,F39/(1+BCA!$R$17)^($A39-BCA!$R$16))</f>
        <v>0</v>
      </c>
      <c r="N39" s="158">
        <f>IF(ISTEXT($A39),0,G39/(1+BCA!$R$17)^($A39-BCA!$R$16))</f>
        <v>0</v>
      </c>
      <c r="P39" s="171">
        <f>IF(A39="",0,$H$3*((1+$H$5)^(A39-BCA!$R$16)))</f>
        <v>0</v>
      </c>
    </row>
    <row r="40" spans="1:16" x14ac:dyDescent="0.35">
      <c r="A40" s="157" t="str">
        <f t="shared" si="0"/>
        <v/>
      </c>
      <c r="B40" s="158">
        <f ca="1">IF($A40=$D$4,SUM(OFFSET(Results!$AU$201,1,0,200,6))*$D$5,IF($A40&lt;$D$4,B$8*EXP(B$59*($A40-$D$3)),0))</f>
        <v>0</v>
      </c>
      <c r="C40" s="158">
        <f ca="1">IF($A40=$D$4,SUM(OFFSET(Results!$BA$201,1,0,200,6))*$D$5,IF($A40&lt;$D$4,C$8*EXP(C$59*($A40-$D$3)),0))</f>
        <v>0</v>
      </c>
      <c r="D40" s="158">
        <f ca="1">IF($A40=$D$4,SUM(OFFSET(Results!$O$201,1,0,200,1))*$D$5,IF($A40&lt;$D$4,D$8*EXP(D$59*($A40-$D$3)),0))</f>
        <v>0</v>
      </c>
      <c r="E40" s="158">
        <f>(SUMIFS(Results!$BH$2:$BH$201,Results!$D$2:$D$201,0)-SUMIFS(Results!$BH$2:$BH$201,Results!$D$2:$D$201,1))*$D$5*(1/$H$4)*P40</f>
        <v>0</v>
      </c>
      <c r="F40" s="158">
        <f>IF($A40=$D$4,BCA!$Z$24,IF($A40&lt;$D$4,F$8*EXP(F$59*($A40-$D$3)),0))</f>
        <v>0</v>
      </c>
      <c r="G40" s="158">
        <f>IF($A40&gt;$D$4,0,BCA!$R$20)</f>
        <v>0</v>
      </c>
      <c r="I40" s="158">
        <f>IF(ISTEXT($A40),0,B40/(1+BCA!$R$17)^($A40-BCA!$R$16))</f>
        <v>0</v>
      </c>
      <c r="J40" s="158">
        <f>IF(ISTEXT($A40),0,C40/(1+BCA!$R$17)^($A40-BCA!$R$16))</f>
        <v>0</v>
      </c>
      <c r="K40" s="158">
        <f>IF(ISTEXT($A40),0,D40/(1+BCA!$R$17)^($A40-BCA!$R$16))</f>
        <v>0</v>
      </c>
      <c r="L40" s="158">
        <f>IF(ISTEXT($A40),0,E40/(1+BCA!$R$17)^($A40-BCA!$R$16))</f>
        <v>0</v>
      </c>
      <c r="M40" s="158">
        <f>IF(ISTEXT($A40),0,F40/(1+BCA!$R$17)^($A40-BCA!$R$16))</f>
        <v>0</v>
      </c>
      <c r="N40" s="158">
        <f>IF(ISTEXT($A40),0,G40/(1+BCA!$R$17)^($A40-BCA!$R$16))</f>
        <v>0</v>
      </c>
      <c r="P40" s="171">
        <f>IF(A40="",0,$H$3*((1+$H$5)^(A40-BCA!$R$16)))</f>
        <v>0</v>
      </c>
    </row>
    <row r="41" spans="1:16" x14ac:dyDescent="0.35">
      <c r="A41" s="157" t="str">
        <f t="shared" ref="A41:A57" si="1">IF(A40&lt;$D$4,A40+1,"")</f>
        <v/>
      </c>
      <c r="B41" s="158">
        <f ca="1">IF($A41=$D$4,SUM(OFFSET(Results!$AU$201,1,0,200,6))*$D$5,IF($A41&lt;$D$4,B$8*EXP(B$59*($A41-$D$3)),0))</f>
        <v>0</v>
      </c>
      <c r="C41" s="158">
        <f ca="1">IF($A41=$D$4,SUM(OFFSET(Results!$BA$201,1,0,200,6))*$D$5,IF($A41&lt;$D$4,C$8*EXP(C$59*($A41-$D$3)),0))</f>
        <v>0</v>
      </c>
      <c r="D41" s="158">
        <f ca="1">IF($A41=$D$4,SUM(OFFSET(Results!$O$201,1,0,200,1))*$D$5,IF($A41&lt;$D$4,D$8*EXP(D$59*($A41-$D$3)),0))</f>
        <v>0</v>
      </c>
      <c r="E41" s="158">
        <f>(SUMIFS(Results!$BH$2:$BH$201,Results!$D$2:$D$201,0)-SUMIFS(Results!$BH$2:$BH$201,Results!$D$2:$D$201,1))*$D$5*(1/$H$4)*P41</f>
        <v>0</v>
      </c>
      <c r="F41" s="158">
        <f>IF($A41=$D$4,BCA!$Z$24,IF($A41&lt;$D$4,F$8*EXP(F$59*($A41-$D$3)),0))</f>
        <v>0</v>
      </c>
      <c r="G41" s="158">
        <f>IF($A41&gt;$D$4,0,BCA!$R$20)</f>
        <v>0</v>
      </c>
      <c r="I41" s="158">
        <f>IF(ISTEXT($A41),0,B41/(1+BCA!$R$17)^($A41-BCA!$R$16))</f>
        <v>0</v>
      </c>
      <c r="J41" s="158">
        <f>IF(ISTEXT($A41),0,C41/(1+BCA!$R$17)^($A41-BCA!$R$16))</f>
        <v>0</v>
      </c>
      <c r="K41" s="158">
        <f>IF(ISTEXT($A41),0,D41/(1+BCA!$R$17)^($A41-BCA!$R$16))</f>
        <v>0</v>
      </c>
      <c r="L41" s="158">
        <f>IF(ISTEXT($A41),0,E41/(1+BCA!$R$17)^($A41-BCA!$R$16))</f>
        <v>0</v>
      </c>
      <c r="M41" s="158">
        <f>IF(ISTEXT($A41),0,F41/(1+BCA!$R$17)^($A41-BCA!$R$16))</f>
        <v>0</v>
      </c>
      <c r="N41" s="158">
        <f>IF(ISTEXT($A41),0,G41/(1+BCA!$R$17)^($A41-BCA!$R$16))</f>
        <v>0</v>
      </c>
      <c r="P41" s="171">
        <f>IF(A41="",0,$H$3*((1+$H$5)^(A41-BCA!$R$16)))</f>
        <v>0</v>
      </c>
    </row>
    <row r="42" spans="1:16" x14ac:dyDescent="0.35">
      <c r="A42" s="157" t="str">
        <f t="shared" si="1"/>
        <v/>
      </c>
      <c r="B42" s="158">
        <f ca="1">IF($A42=$D$4,SUM(OFFSET(Results!$AU$201,1,0,200,6))*$D$5,IF($A42&lt;$D$4,B$8*EXP(B$59*($A42-$D$3)),0))</f>
        <v>0</v>
      </c>
      <c r="C42" s="158">
        <f ca="1">IF($A42=$D$4,SUM(OFFSET(Results!$BA$201,1,0,200,6))*$D$5,IF($A42&lt;$D$4,C$8*EXP(C$59*($A42-$D$3)),0))</f>
        <v>0</v>
      </c>
      <c r="D42" s="158">
        <f ca="1">IF($A42=$D$4,SUM(OFFSET(Results!$O$201,1,0,200,1))*$D$5,IF($A42&lt;$D$4,D$8*EXP(D$59*($A42-$D$3)),0))</f>
        <v>0</v>
      </c>
      <c r="E42" s="158">
        <f>(SUMIFS(Results!$BH$2:$BH$201,Results!$D$2:$D$201,0)-SUMIFS(Results!$BH$2:$BH$201,Results!$D$2:$D$201,1))*$D$5*(1/$H$4)*P42</f>
        <v>0</v>
      </c>
      <c r="F42" s="158">
        <f>IF($A42=$D$4,BCA!$Z$24,IF($A42&lt;$D$4,F$8*EXP(F$59*($A42-$D$3)),0))</f>
        <v>0</v>
      </c>
      <c r="G42" s="158">
        <f>IF($A42&gt;$D$4,0,BCA!$R$20)</f>
        <v>0</v>
      </c>
      <c r="I42" s="158">
        <f>IF(ISTEXT($A42),0,B42/(1+BCA!$R$17)^($A42-BCA!$R$16))</f>
        <v>0</v>
      </c>
      <c r="J42" s="158">
        <f>IF(ISTEXT($A42),0,C42/(1+BCA!$R$17)^($A42-BCA!$R$16))</f>
        <v>0</v>
      </c>
      <c r="K42" s="158">
        <f>IF(ISTEXT($A42),0,D42/(1+BCA!$R$17)^($A42-BCA!$R$16))</f>
        <v>0</v>
      </c>
      <c r="L42" s="158">
        <f>IF(ISTEXT($A42),0,E42/(1+BCA!$R$17)^($A42-BCA!$R$16))</f>
        <v>0</v>
      </c>
      <c r="M42" s="158">
        <f>IF(ISTEXT($A42),0,F42/(1+BCA!$R$17)^($A42-BCA!$R$16))</f>
        <v>0</v>
      </c>
      <c r="N42" s="158">
        <f>IF(ISTEXT($A42),0,G42/(1+BCA!$R$17)^($A42-BCA!$R$16))</f>
        <v>0</v>
      </c>
      <c r="P42" s="171">
        <f>IF(A42="",0,$H$3*((1+$H$5)^(A42-BCA!$R$16)))</f>
        <v>0</v>
      </c>
    </row>
    <row r="43" spans="1:16" x14ac:dyDescent="0.35">
      <c r="A43" s="157" t="str">
        <f t="shared" si="1"/>
        <v/>
      </c>
      <c r="B43" s="158">
        <f ca="1">IF($A43=$D$4,SUM(OFFSET(Results!$AU$201,1,0,200,6))*$D$5,IF($A43&lt;$D$4,B$8*EXP(B$59*($A43-$D$3)),0))</f>
        <v>0</v>
      </c>
      <c r="C43" s="158">
        <f ca="1">IF($A43=$D$4,SUM(OFFSET(Results!$BA$201,1,0,200,6))*$D$5,IF($A43&lt;$D$4,C$8*EXP(C$59*($A43-$D$3)),0))</f>
        <v>0</v>
      </c>
      <c r="D43" s="158">
        <f ca="1">IF($A43=$D$4,SUM(OFFSET(Results!$O$201,1,0,200,1))*$D$5,IF($A43&lt;$D$4,D$8*EXP(D$59*($A43-$D$3)),0))</f>
        <v>0</v>
      </c>
      <c r="E43" s="158">
        <f>(SUMIFS(Results!$BH$2:$BH$201,Results!$D$2:$D$201,0)-SUMIFS(Results!$BH$2:$BH$201,Results!$D$2:$D$201,1))*$D$5*(1/$H$4)*P43</f>
        <v>0</v>
      </c>
      <c r="F43" s="158">
        <f>IF($A43=$D$4,BCA!$Z$24,IF($A43&lt;$D$4,F$8*EXP(F$59*($A43-$D$3)),0))</f>
        <v>0</v>
      </c>
      <c r="G43" s="158">
        <f>IF($A43&gt;$D$4,0,BCA!$R$20)</f>
        <v>0</v>
      </c>
      <c r="I43" s="158">
        <f>IF(ISTEXT($A43),0,B43/(1+BCA!$R$17)^($A43-BCA!$R$16))</f>
        <v>0</v>
      </c>
      <c r="J43" s="158">
        <f>IF(ISTEXT($A43),0,C43/(1+BCA!$R$17)^($A43-BCA!$R$16))</f>
        <v>0</v>
      </c>
      <c r="K43" s="158">
        <f>IF(ISTEXT($A43),0,D43/(1+BCA!$R$17)^($A43-BCA!$R$16))</f>
        <v>0</v>
      </c>
      <c r="L43" s="158">
        <f>IF(ISTEXT($A43),0,E43/(1+BCA!$R$17)^($A43-BCA!$R$16))</f>
        <v>0</v>
      </c>
      <c r="M43" s="158">
        <f>IF(ISTEXT($A43),0,F43/(1+BCA!$R$17)^($A43-BCA!$R$16))</f>
        <v>0</v>
      </c>
      <c r="N43" s="158">
        <f>IF(ISTEXT($A43),0,G43/(1+BCA!$R$17)^($A43-BCA!$R$16))</f>
        <v>0</v>
      </c>
      <c r="P43" s="171">
        <f>IF(A43="",0,$H$3*((1+$H$5)^(A43-BCA!$R$16)))</f>
        <v>0</v>
      </c>
    </row>
    <row r="44" spans="1:16" x14ac:dyDescent="0.35">
      <c r="A44" s="157" t="str">
        <f t="shared" si="1"/>
        <v/>
      </c>
      <c r="B44" s="158">
        <f ca="1">IF($A44=$D$4,SUM(OFFSET(Results!$AU$201,1,0,200,6))*$D$5,IF($A44&lt;$D$4,B$8*EXP(B$59*($A44-$D$3)),0))</f>
        <v>0</v>
      </c>
      <c r="C44" s="158">
        <f ca="1">IF($A44=$D$4,SUM(OFFSET(Results!$BA$201,1,0,200,6))*$D$5,IF($A44&lt;$D$4,C$8*EXP(C$59*($A44-$D$3)),0))</f>
        <v>0</v>
      </c>
      <c r="D44" s="158">
        <f ca="1">IF($A44=$D$4,SUM(OFFSET(Results!$O$201,1,0,200,1))*$D$5,IF($A44&lt;$D$4,D$8*EXP(D$59*($A44-$D$3)),0))</f>
        <v>0</v>
      </c>
      <c r="E44" s="158">
        <f>(SUMIFS(Results!$BH$2:$BH$201,Results!$D$2:$D$201,0)-SUMIFS(Results!$BH$2:$BH$201,Results!$D$2:$D$201,1))*$D$5*(1/$H$4)*P44</f>
        <v>0</v>
      </c>
      <c r="F44" s="158">
        <f>IF($A44=$D$4,BCA!$Z$24,IF($A44&lt;$D$4,F$8*EXP(F$59*($A44-$D$3)),0))</f>
        <v>0</v>
      </c>
      <c r="G44" s="158">
        <f>IF($A44&gt;$D$4,0,BCA!$R$20)</f>
        <v>0</v>
      </c>
      <c r="I44" s="158">
        <f>IF(ISTEXT($A44),0,B44/(1+BCA!$R$17)^($A44-BCA!$R$16))</f>
        <v>0</v>
      </c>
      <c r="J44" s="158">
        <f>IF(ISTEXT($A44),0,C44/(1+BCA!$R$17)^($A44-BCA!$R$16))</f>
        <v>0</v>
      </c>
      <c r="K44" s="158">
        <f>IF(ISTEXT($A44),0,D44/(1+BCA!$R$17)^($A44-BCA!$R$16))</f>
        <v>0</v>
      </c>
      <c r="L44" s="158">
        <f>IF(ISTEXT($A44),0,E44/(1+BCA!$R$17)^($A44-BCA!$R$16))</f>
        <v>0</v>
      </c>
      <c r="M44" s="158">
        <f>IF(ISTEXT($A44),0,F44/(1+BCA!$R$17)^($A44-BCA!$R$16))</f>
        <v>0</v>
      </c>
      <c r="N44" s="158">
        <f>IF(ISTEXT($A44),0,G44/(1+BCA!$R$17)^($A44-BCA!$R$16))</f>
        <v>0</v>
      </c>
      <c r="P44" s="171">
        <f>IF(A44="",0,$H$3*((1+$H$5)^(A44-BCA!$R$16)))</f>
        <v>0</v>
      </c>
    </row>
    <row r="45" spans="1:16" x14ac:dyDescent="0.35">
      <c r="A45" s="157" t="str">
        <f t="shared" si="1"/>
        <v/>
      </c>
      <c r="B45" s="158">
        <f ca="1">IF($A45=$D$4,SUM(OFFSET(Results!$AU$201,1,0,200,6))*$D$5,IF($A45&lt;$D$4,B$8*EXP(B$59*($A45-$D$3)),0))</f>
        <v>0</v>
      </c>
      <c r="C45" s="158">
        <f ca="1">IF($A45=$D$4,SUM(OFFSET(Results!$BA$201,1,0,200,6))*$D$5,IF($A45&lt;$D$4,C$8*EXP(C$59*($A45-$D$3)),0))</f>
        <v>0</v>
      </c>
      <c r="D45" s="158">
        <f ca="1">IF($A45=$D$4,SUM(OFFSET(Results!$O$201,1,0,200,1))*$D$5,IF($A45&lt;$D$4,D$8*EXP(D$59*($A45-$D$3)),0))</f>
        <v>0</v>
      </c>
      <c r="E45" s="158">
        <f>(SUMIFS(Results!$BH$2:$BH$201,Results!$D$2:$D$201,0)-SUMIFS(Results!$BH$2:$BH$201,Results!$D$2:$D$201,1))*$D$5*(1/$H$4)*P45</f>
        <v>0</v>
      </c>
      <c r="F45" s="158">
        <f>IF($A45=$D$4,BCA!$Z$24,IF($A45&lt;$D$4,F$8*EXP(F$59*($A45-$D$3)),0))</f>
        <v>0</v>
      </c>
      <c r="G45" s="158">
        <f>IF($A45&gt;$D$4,0,BCA!$R$20)</f>
        <v>0</v>
      </c>
      <c r="I45" s="158">
        <f>IF(ISTEXT($A45),0,B45/(1+BCA!$R$17)^($A45-BCA!$R$16))</f>
        <v>0</v>
      </c>
      <c r="J45" s="158">
        <f>IF(ISTEXT($A45),0,C45/(1+BCA!$R$17)^($A45-BCA!$R$16))</f>
        <v>0</v>
      </c>
      <c r="K45" s="158">
        <f>IF(ISTEXT($A45),0,D45/(1+BCA!$R$17)^($A45-BCA!$R$16))</f>
        <v>0</v>
      </c>
      <c r="L45" s="158">
        <f>IF(ISTEXT($A45),0,E45/(1+BCA!$R$17)^($A45-BCA!$R$16))</f>
        <v>0</v>
      </c>
      <c r="M45" s="158">
        <f>IF(ISTEXT($A45),0,F45/(1+BCA!$R$17)^($A45-BCA!$R$16))</f>
        <v>0</v>
      </c>
      <c r="N45" s="158">
        <f>IF(ISTEXT($A45),0,G45/(1+BCA!$R$17)^($A45-BCA!$R$16))</f>
        <v>0</v>
      </c>
      <c r="P45" s="171">
        <f>IF(A45="",0,$H$3*((1+$H$5)^(A45-BCA!$R$16)))</f>
        <v>0</v>
      </c>
    </row>
    <row r="46" spans="1:16" x14ac:dyDescent="0.35">
      <c r="A46" s="157" t="str">
        <f t="shared" si="1"/>
        <v/>
      </c>
      <c r="B46" s="158">
        <f ca="1">IF($A46=$D$4,SUM(OFFSET(Results!$AU$201,1,0,200,6))*$D$5,IF($A46&lt;$D$4,B$8*EXP(B$59*($A46-$D$3)),0))</f>
        <v>0</v>
      </c>
      <c r="C46" s="158">
        <f ca="1">IF($A46=$D$4,SUM(OFFSET(Results!$BA$201,1,0,200,6))*$D$5,IF($A46&lt;$D$4,C$8*EXP(C$59*($A46-$D$3)),0))</f>
        <v>0</v>
      </c>
      <c r="D46" s="158">
        <f ca="1">IF($A46=$D$4,SUM(OFFSET(Results!$O$201,1,0,200,1))*$D$5,IF($A46&lt;$D$4,D$8*EXP(D$59*($A46-$D$3)),0))</f>
        <v>0</v>
      </c>
      <c r="E46" s="158">
        <f>(SUMIFS(Results!$BH$2:$BH$201,Results!$D$2:$D$201,0)-SUMIFS(Results!$BH$2:$BH$201,Results!$D$2:$D$201,1))*$D$5*(1/$H$4)*P46</f>
        <v>0</v>
      </c>
      <c r="F46" s="158">
        <f>IF($A46=$D$4,BCA!$Z$24,IF($A46&lt;$D$4,F$8*EXP(F$59*($A46-$D$3)),0))</f>
        <v>0</v>
      </c>
      <c r="G46" s="158">
        <f>IF($A46&gt;$D$4,0,BCA!$R$20)</f>
        <v>0</v>
      </c>
      <c r="I46" s="158">
        <f>IF(ISTEXT($A46),0,B46/(1+BCA!$R$17)^($A46-BCA!$R$16))</f>
        <v>0</v>
      </c>
      <c r="J46" s="158">
        <f>IF(ISTEXT($A46),0,C46/(1+BCA!$R$17)^($A46-BCA!$R$16))</f>
        <v>0</v>
      </c>
      <c r="K46" s="158">
        <f>IF(ISTEXT($A46),0,D46/(1+BCA!$R$17)^($A46-BCA!$R$16))</f>
        <v>0</v>
      </c>
      <c r="L46" s="158">
        <f>IF(ISTEXT($A46),0,E46/(1+BCA!$R$17)^($A46-BCA!$R$16))</f>
        <v>0</v>
      </c>
      <c r="M46" s="158">
        <f>IF(ISTEXT($A46),0,F46/(1+BCA!$R$17)^($A46-BCA!$R$16))</f>
        <v>0</v>
      </c>
      <c r="N46" s="158">
        <f>IF(ISTEXT($A46),0,G46/(1+BCA!$R$17)^($A46-BCA!$R$16))</f>
        <v>0</v>
      </c>
      <c r="P46" s="171">
        <f>IF(A46="",0,$H$3*((1+$H$5)^(A46-BCA!$R$16)))</f>
        <v>0</v>
      </c>
    </row>
    <row r="47" spans="1:16" x14ac:dyDescent="0.35">
      <c r="A47" s="157" t="str">
        <f t="shared" si="1"/>
        <v/>
      </c>
      <c r="B47" s="158">
        <f ca="1">IF($A47=$D$4,SUM(OFFSET(Results!$AU$201,1,0,200,6))*$D$5,IF($A47&lt;$D$4,B$8*EXP(B$59*($A47-$D$3)),0))</f>
        <v>0</v>
      </c>
      <c r="C47" s="158">
        <f ca="1">IF($A47=$D$4,SUM(OFFSET(Results!$BA$201,1,0,200,6))*$D$5,IF($A47&lt;$D$4,C$8*EXP(C$59*($A47-$D$3)),0))</f>
        <v>0</v>
      </c>
      <c r="D47" s="158">
        <f ca="1">IF($A47=$D$4,SUM(OFFSET(Results!$O$201,1,0,200,1))*$D$5,IF($A47&lt;$D$4,D$8*EXP(D$59*($A47-$D$3)),0))</f>
        <v>0</v>
      </c>
      <c r="E47" s="158">
        <f>(SUMIFS(Results!$BH$2:$BH$201,Results!$D$2:$D$201,0)-SUMIFS(Results!$BH$2:$BH$201,Results!$D$2:$D$201,1))*$D$5*(1/$H$4)*P47</f>
        <v>0</v>
      </c>
      <c r="F47" s="158">
        <f>IF($A47=$D$4,BCA!$Z$24,IF($A47&lt;$D$4,F$8*EXP(F$59*($A47-$D$3)),0))</f>
        <v>0</v>
      </c>
      <c r="G47" s="158">
        <f>IF($A47&gt;$D$4,0,BCA!$R$20)</f>
        <v>0</v>
      </c>
      <c r="I47" s="158">
        <f>IF(ISTEXT($A47),0,B47/(1+BCA!$R$17)^($A47-BCA!$R$16))</f>
        <v>0</v>
      </c>
      <c r="J47" s="158">
        <f>IF(ISTEXT($A47),0,C47/(1+BCA!$R$17)^($A47-BCA!$R$16))</f>
        <v>0</v>
      </c>
      <c r="K47" s="158">
        <f>IF(ISTEXT($A47),0,D47/(1+BCA!$R$17)^($A47-BCA!$R$16))</f>
        <v>0</v>
      </c>
      <c r="L47" s="158">
        <f>IF(ISTEXT($A47),0,E47/(1+BCA!$R$17)^($A47-BCA!$R$16))</f>
        <v>0</v>
      </c>
      <c r="M47" s="158">
        <f>IF(ISTEXT($A47),0,F47/(1+BCA!$R$17)^($A47-BCA!$R$16))</f>
        <v>0</v>
      </c>
      <c r="N47" s="158">
        <f>IF(ISTEXT($A47),0,G47/(1+BCA!$R$17)^($A47-BCA!$R$16))</f>
        <v>0</v>
      </c>
      <c r="P47" s="171">
        <f>IF(A47="",0,$H$3*((1+$H$5)^(A47-BCA!$R$16)))</f>
        <v>0</v>
      </c>
    </row>
    <row r="48" spans="1:16" x14ac:dyDescent="0.35">
      <c r="A48" s="157" t="str">
        <f t="shared" si="1"/>
        <v/>
      </c>
      <c r="B48" s="158">
        <f ca="1">IF($A48=$D$4,SUM(OFFSET(Results!$AU$201,1,0,200,6))*$D$5,IF($A48&lt;$D$4,B$8*EXP(B$59*($A48-$D$3)),0))</f>
        <v>0</v>
      </c>
      <c r="C48" s="158">
        <f ca="1">IF($A48=$D$4,SUM(OFFSET(Results!$BA$201,1,0,200,6))*$D$5,IF($A48&lt;$D$4,C$8*EXP(C$59*($A48-$D$3)),0))</f>
        <v>0</v>
      </c>
      <c r="D48" s="158">
        <f ca="1">IF($A48=$D$4,SUM(OFFSET(Results!$O$201,1,0,200,1))*$D$5,IF($A48&lt;$D$4,D$8*EXP(D$59*($A48-$D$3)),0))</f>
        <v>0</v>
      </c>
      <c r="E48" s="158">
        <f>(SUMIFS(Results!$BH$2:$BH$201,Results!$D$2:$D$201,0)-SUMIFS(Results!$BH$2:$BH$201,Results!$D$2:$D$201,1))*$D$5*(1/$H$4)*P48</f>
        <v>0</v>
      </c>
      <c r="F48" s="158">
        <f>IF($A48=$D$4,BCA!$Z$24,IF($A48&lt;$D$4,F$8*EXP(F$59*($A48-$D$3)),0))</f>
        <v>0</v>
      </c>
      <c r="G48" s="158">
        <f>IF($A48&gt;$D$4,0,BCA!$R$20)</f>
        <v>0</v>
      </c>
      <c r="I48" s="158">
        <f>IF(ISTEXT($A48),0,B48/(1+BCA!$R$17)^($A48-BCA!$R$16))</f>
        <v>0</v>
      </c>
      <c r="J48" s="158">
        <f>IF(ISTEXT($A48),0,C48/(1+BCA!$R$17)^($A48-BCA!$R$16))</f>
        <v>0</v>
      </c>
      <c r="K48" s="158">
        <f>IF(ISTEXT($A48),0,D48/(1+BCA!$R$17)^($A48-BCA!$R$16))</f>
        <v>0</v>
      </c>
      <c r="L48" s="158">
        <f>IF(ISTEXT($A48),0,E48/(1+BCA!$R$17)^($A48-BCA!$R$16))</f>
        <v>0</v>
      </c>
      <c r="M48" s="158">
        <f>IF(ISTEXT($A48),0,F48/(1+BCA!$R$17)^($A48-BCA!$R$16))</f>
        <v>0</v>
      </c>
      <c r="N48" s="158">
        <f>IF(ISTEXT($A48),0,G48/(1+BCA!$R$17)^($A48-BCA!$R$16))</f>
        <v>0</v>
      </c>
      <c r="P48" s="171">
        <f>IF(A48="",0,$H$3*((1+$H$5)^(A48-BCA!$R$16)))</f>
        <v>0</v>
      </c>
    </row>
    <row r="49" spans="1:16" x14ac:dyDescent="0.35">
      <c r="A49" s="157" t="str">
        <f t="shared" si="1"/>
        <v/>
      </c>
      <c r="B49" s="158">
        <f ca="1">IF($A49=$D$4,SUM(OFFSET(Results!$AU$201,1,0,200,6))*$D$5,IF($A49&lt;$D$4,B$8*EXP(B$59*($A49-$D$3)),0))</f>
        <v>0</v>
      </c>
      <c r="C49" s="158">
        <f ca="1">IF($A49=$D$4,SUM(OFFSET(Results!$BA$201,1,0,200,6))*$D$5,IF($A49&lt;$D$4,C$8*EXP(C$59*($A49-$D$3)),0))</f>
        <v>0</v>
      </c>
      <c r="D49" s="158">
        <f ca="1">IF($A49=$D$4,SUM(OFFSET(Results!$O$201,1,0,200,1))*$D$5,IF($A49&lt;$D$4,D$8*EXP(D$59*($A49-$D$3)),0))</f>
        <v>0</v>
      </c>
      <c r="E49" s="158">
        <f>(SUMIFS(Results!$BH$2:$BH$201,Results!$D$2:$D$201,0)-SUMIFS(Results!$BH$2:$BH$201,Results!$D$2:$D$201,1))*$D$5*(1/$H$4)*P49</f>
        <v>0</v>
      </c>
      <c r="F49" s="158">
        <f>IF($A49=$D$4,BCA!$Z$24,IF($A49&lt;$D$4,F$8*EXP(F$59*($A49-$D$3)),0))</f>
        <v>0</v>
      </c>
      <c r="G49" s="158">
        <f>IF($A49&gt;$D$4,0,BCA!$R$20)</f>
        <v>0</v>
      </c>
      <c r="I49" s="158">
        <f>IF(ISTEXT($A49),0,B49/(1+BCA!$R$17)^($A49-BCA!$R$16))</f>
        <v>0</v>
      </c>
      <c r="J49" s="158">
        <f>IF(ISTEXT($A49),0,C49/(1+BCA!$R$17)^($A49-BCA!$R$16))</f>
        <v>0</v>
      </c>
      <c r="K49" s="158">
        <f>IF(ISTEXT($A49),0,D49/(1+BCA!$R$17)^($A49-BCA!$R$16))</f>
        <v>0</v>
      </c>
      <c r="L49" s="158">
        <f>IF(ISTEXT($A49),0,E49/(1+BCA!$R$17)^($A49-BCA!$R$16))</f>
        <v>0</v>
      </c>
      <c r="M49" s="158">
        <f>IF(ISTEXT($A49),0,F49/(1+BCA!$R$17)^($A49-BCA!$R$16))</f>
        <v>0</v>
      </c>
      <c r="N49" s="158">
        <f>IF(ISTEXT($A49),0,G49/(1+BCA!$R$17)^($A49-BCA!$R$16))</f>
        <v>0</v>
      </c>
      <c r="P49" s="171">
        <f>IF(A49="",0,$H$3*((1+$H$5)^(A49-BCA!$R$16)))</f>
        <v>0</v>
      </c>
    </row>
    <row r="50" spans="1:16" x14ac:dyDescent="0.35">
      <c r="A50" s="157" t="str">
        <f t="shared" si="1"/>
        <v/>
      </c>
      <c r="B50" s="158">
        <f ca="1">IF($A50=$D$4,SUM(OFFSET(Results!$AU$201,1,0,200,6))*$D$5,IF($A50&lt;$D$4,B$8*EXP(B$59*($A50-$D$3)),0))</f>
        <v>0</v>
      </c>
      <c r="C50" s="158">
        <f ca="1">IF($A50=$D$4,SUM(OFFSET(Results!$BA$201,1,0,200,6))*$D$5,IF($A50&lt;$D$4,C$8*EXP(C$59*($A50-$D$3)),0))</f>
        <v>0</v>
      </c>
      <c r="D50" s="158">
        <f ca="1">IF($A50=$D$4,SUM(OFFSET(Results!$O$201,1,0,200,1))*$D$5,IF($A50&lt;$D$4,D$8*EXP(D$59*($A50-$D$3)),0))</f>
        <v>0</v>
      </c>
      <c r="E50" s="158">
        <f>(SUMIFS(Results!$BH$2:$BH$201,Results!$D$2:$D$201,0)-SUMIFS(Results!$BH$2:$BH$201,Results!$D$2:$D$201,1))*$D$5*(1/$H$4)*P50</f>
        <v>0</v>
      </c>
      <c r="F50" s="158">
        <f>IF($A50=$D$4,BCA!$Z$24,IF($A50&lt;$D$4,F$8*EXP(F$59*($A50-$D$3)),0))</f>
        <v>0</v>
      </c>
      <c r="G50" s="158">
        <f>IF($A50&gt;$D$4,0,BCA!$R$20)</f>
        <v>0</v>
      </c>
      <c r="I50" s="158">
        <f>IF(ISTEXT($A50),0,B50/(1+BCA!$R$17)^($A50-BCA!$R$16))</f>
        <v>0</v>
      </c>
      <c r="J50" s="158">
        <f>IF(ISTEXT($A50),0,C50/(1+BCA!$R$17)^($A50-BCA!$R$16))</f>
        <v>0</v>
      </c>
      <c r="K50" s="158">
        <f>IF(ISTEXT($A50),0,D50/(1+BCA!$R$17)^($A50-BCA!$R$16))</f>
        <v>0</v>
      </c>
      <c r="L50" s="158">
        <f>IF(ISTEXT($A50),0,E50/(1+BCA!$R$17)^($A50-BCA!$R$16))</f>
        <v>0</v>
      </c>
      <c r="M50" s="158">
        <f>IF(ISTEXT($A50),0,F50/(1+BCA!$R$17)^($A50-BCA!$R$16))</f>
        <v>0</v>
      </c>
      <c r="N50" s="158">
        <f>IF(ISTEXT($A50),0,G50/(1+BCA!$R$17)^($A50-BCA!$R$16))</f>
        <v>0</v>
      </c>
      <c r="P50" s="171">
        <f>IF(A50="",0,$H$3*((1+$H$5)^(A50-BCA!$R$16)))</f>
        <v>0</v>
      </c>
    </row>
    <row r="51" spans="1:16" x14ac:dyDescent="0.35">
      <c r="A51" s="155" t="str">
        <f t="shared" si="1"/>
        <v/>
      </c>
      <c r="B51" s="34">
        <f ca="1">IF($A51=$D$4,SUM(OFFSET(Results!$AU$201,1,0,200,6))*$D$5,IF($A51&lt;$D$4,B$8*EXP(B$59*($A51-$D$3)),0))</f>
        <v>0</v>
      </c>
      <c r="C51" s="34">
        <f ca="1">IF($A51=$D$4,SUM(OFFSET(Results!$BA$201,1,0,200,6))*$D$5,IF($A51&lt;$D$4,C$8*EXP(C$59*($A51-$D$3)),0))</f>
        <v>0</v>
      </c>
      <c r="D51" s="34">
        <f ca="1">IF($A51=$D$4,SUM(OFFSET(Results!$O$201,1,0,200,1))*$D$5,IF($A51&lt;$D$4,D$8*EXP(D$59*($A51-$D$3)),0))</f>
        <v>0</v>
      </c>
      <c r="E51" s="34">
        <f ca="1">IF($A51=$D$4,SUM(OFFSET(Results!$O$201,1,0,200,1))*$D$5,IF($A51&lt;$D$4,E$8*EXP(E$59*($A51-$D$3)),0))</f>
        <v>0</v>
      </c>
      <c r="F51" s="34">
        <f>IF($A51=$D$4,BCA!$Z$24,IF($A51&lt;$D$4,F$8*EXP(F$59*($A51-$D$3)),0))</f>
        <v>0</v>
      </c>
      <c r="G51" s="34">
        <f>IF($A51&gt;$D$4,0,BCA!$R$20)</f>
        <v>0</v>
      </c>
      <c r="I51" s="34">
        <f>IF(ISTEXT($A51),0,B51/(1+BCA!$R$17)^($A51-BCA!$R$16))</f>
        <v>0</v>
      </c>
      <c r="J51" s="34">
        <f>IF(ISTEXT($A51),0,C51/(1+BCA!$R$17)^($A51-BCA!$R$16))</f>
        <v>0</v>
      </c>
      <c r="K51" s="34">
        <f>IF(ISTEXT($A51),0,D51/(1+BCA!$R$17)^($A51-BCA!$R$16))</f>
        <v>0</v>
      </c>
      <c r="L51" s="34"/>
      <c r="M51" s="34">
        <f>IF(ISTEXT($A51),0,F51/(1+BCA!$R$17)^($A51-BCA!$R$16))</f>
        <v>0</v>
      </c>
      <c r="N51" s="34">
        <f>IF(ISTEXT($A51),0,G51/(1+BCA!$R$17)^($A51-BCA!$R$16))</f>
        <v>0</v>
      </c>
    </row>
    <row r="52" spans="1:16" x14ac:dyDescent="0.35">
      <c r="A52" s="155" t="str">
        <f t="shared" si="1"/>
        <v/>
      </c>
      <c r="B52" s="34">
        <f ca="1">IF($A52=$D$4,SUM(OFFSET(Results!$AU$201,1,0,200,6))*$D$5,IF($A52&lt;$D$4,B$8*EXP(B$59*($A52-$D$3)),0))</f>
        <v>0</v>
      </c>
      <c r="C52" s="34">
        <f ca="1">IF($A52=$D$4,SUM(OFFSET(Results!$BA$201,1,0,200,6))*$D$5,IF($A52&lt;$D$4,C$8*EXP(C$59*($A52-$D$3)),0))</f>
        <v>0</v>
      </c>
      <c r="D52" s="34">
        <f ca="1">IF($A52=$D$4,SUM(OFFSET(Results!$O$201,1,0,200,1))*$D$5,IF($A52&lt;$D$4,D$8*EXP(D$59*($A52-$D$3)),0))</f>
        <v>0</v>
      </c>
      <c r="E52" s="34">
        <f ca="1">IF($A52=$D$4,SUM(OFFSET(Results!$O$201,1,0,200,1))*$D$5,IF($A52&lt;$D$4,E$8*EXP(E$59*($A52-$D$3)),0))</f>
        <v>0</v>
      </c>
      <c r="F52" s="34">
        <f>IF($A52=$D$4,BCA!$Z$24,IF($A52&lt;$D$4,F$8*EXP(F$59*($A52-$D$3)),0))</f>
        <v>0</v>
      </c>
      <c r="G52" s="34">
        <f>IF($A52&gt;$D$4,0,BCA!$R$20)</f>
        <v>0</v>
      </c>
      <c r="I52" s="34">
        <f>IF(ISTEXT($A52),0,B52/(1+BCA!$R$17)^($A52-BCA!$R$16))</f>
        <v>0</v>
      </c>
      <c r="J52" s="34">
        <f>IF(ISTEXT($A52),0,C52/(1+BCA!$R$17)^($A52-BCA!$R$16))</f>
        <v>0</v>
      </c>
      <c r="K52" s="34">
        <f>IF(ISTEXT($A52),0,D52/(1+BCA!$R$17)^($A52-BCA!$R$16))</f>
        <v>0</v>
      </c>
      <c r="L52" s="34"/>
      <c r="M52" s="34">
        <f>IF(ISTEXT($A52),0,F52/(1+BCA!$R$17)^($A52-BCA!$R$16))</f>
        <v>0</v>
      </c>
      <c r="N52" s="34">
        <f>IF(ISTEXT($A52),0,G52/(1+BCA!$R$17)^($A52-BCA!$R$16))</f>
        <v>0</v>
      </c>
    </row>
    <row r="53" spans="1:16" x14ac:dyDescent="0.35">
      <c r="A53" s="155" t="str">
        <f t="shared" si="1"/>
        <v/>
      </c>
      <c r="B53" s="34">
        <f ca="1">IF($A53=$D$4,SUM(OFFSET(Results!$AU$201,1,0,200,6))*$D$5,IF($A53&lt;$D$4,B$8*EXP(B$59*($A53-$D$3)),0))</f>
        <v>0</v>
      </c>
      <c r="C53" s="34">
        <f ca="1">IF($A53=$D$4,SUM(OFFSET(Results!$BA$201,1,0,200,6))*$D$5,IF($A53&lt;$D$4,C$8*EXP(C$59*($A53-$D$3)),0))</f>
        <v>0</v>
      </c>
      <c r="D53" s="34">
        <f ca="1">IF($A53=$D$4,SUM(OFFSET(Results!$O$201,1,0,200,1))*$D$5,IF($A53&lt;$D$4,D$8*EXP(D$59*($A53-$D$3)),0))</f>
        <v>0</v>
      </c>
      <c r="E53" s="34">
        <f ca="1">IF($A53=$D$4,SUM(OFFSET(Results!$O$201,1,0,200,1))*$D$5,IF($A53&lt;$D$4,E$8*EXP(E$59*($A53-$D$3)),0))</f>
        <v>0</v>
      </c>
      <c r="F53" s="34">
        <f>IF($A53=$D$4,BCA!$Z$24,IF($A53&lt;$D$4,F$8*EXP(F$59*($A53-$D$3)),0))</f>
        <v>0</v>
      </c>
      <c r="G53" s="34">
        <f>IF($A53&gt;$D$4,0,BCA!$R$20)</f>
        <v>0</v>
      </c>
      <c r="I53" s="34">
        <f>IF(ISTEXT($A53),0,B53/(1+BCA!$R$17)^($A53-BCA!$R$16))</f>
        <v>0</v>
      </c>
      <c r="J53" s="34">
        <f>IF(ISTEXT($A53),0,C53/(1+BCA!$R$17)^($A53-BCA!$R$16))</f>
        <v>0</v>
      </c>
      <c r="K53" s="34">
        <f>IF(ISTEXT($A53),0,D53/(1+BCA!$R$17)^($A53-BCA!$R$16))</f>
        <v>0</v>
      </c>
      <c r="L53" s="34"/>
      <c r="M53" s="34">
        <f>IF(ISTEXT($A53),0,F53/(1+BCA!$R$17)^($A53-BCA!$R$16))</f>
        <v>0</v>
      </c>
      <c r="N53" s="34">
        <f>IF(ISTEXT($A53),0,G53/(1+BCA!$R$17)^($A53-BCA!$R$16))</f>
        <v>0</v>
      </c>
    </row>
    <row r="54" spans="1:16" x14ac:dyDescent="0.35">
      <c r="A54" s="155" t="str">
        <f t="shared" si="1"/>
        <v/>
      </c>
      <c r="B54" s="34">
        <f ca="1">IF($A54=$D$4,SUM(OFFSET(Results!$AU$201,1,0,200,6))*$D$5,IF($A54&lt;$D$4,B$8*EXP(B$59*($A54-$D$3)),0))</f>
        <v>0</v>
      </c>
      <c r="C54" s="34">
        <f ca="1">IF($A54=$D$4,SUM(OFFSET(Results!$BA$201,1,0,200,6))*$D$5,IF($A54&lt;$D$4,C$8*EXP(C$59*($A54-$D$3)),0))</f>
        <v>0</v>
      </c>
      <c r="D54" s="34">
        <f ca="1">IF($A54=$D$4,SUM(OFFSET(Results!$O$201,1,0,200,1))*$D$5,IF($A54&lt;$D$4,D$8*EXP(D$59*($A54-$D$3)),0))</f>
        <v>0</v>
      </c>
      <c r="E54" s="34">
        <f ca="1">IF($A54=$D$4,SUM(OFFSET(Results!$O$201,1,0,200,1))*$D$5,IF($A54&lt;$D$4,E$8*EXP(E$59*($A54-$D$3)),0))</f>
        <v>0</v>
      </c>
      <c r="F54" s="34">
        <f>IF($A54=$D$4,BCA!$Z$24,IF($A54&lt;$D$4,F$8*EXP(F$59*($A54-$D$3)),0))</f>
        <v>0</v>
      </c>
      <c r="G54" s="34">
        <f>IF($A54&gt;$D$4,0,BCA!$R$20)</f>
        <v>0</v>
      </c>
      <c r="I54" s="34">
        <f>IF(ISTEXT($A54),0,B54/(1+BCA!$R$17)^($A54-BCA!$R$16))</f>
        <v>0</v>
      </c>
      <c r="J54" s="34">
        <f>IF(ISTEXT($A54),0,C54/(1+BCA!$R$17)^($A54-BCA!$R$16))</f>
        <v>0</v>
      </c>
      <c r="K54" s="34">
        <f>IF(ISTEXT($A54),0,D54/(1+BCA!$R$17)^($A54-BCA!$R$16))</f>
        <v>0</v>
      </c>
      <c r="L54" s="34"/>
      <c r="M54" s="34">
        <f>IF(ISTEXT($A54),0,F54/(1+BCA!$R$17)^($A54-BCA!$R$16))</f>
        <v>0</v>
      </c>
      <c r="N54" s="34">
        <f>IF(ISTEXT($A54),0,G54/(1+BCA!$R$17)^($A54-BCA!$R$16))</f>
        <v>0</v>
      </c>
    </row>
    <row r="55" spans="1:16" x14ac:dyDescent="0.35">
      <c r="A55" s="155" t="str">
        <f t="shared" si="1"/>
        <v/>
      </c>
      <c r="B55" s="34">
        <f ca="1">IF($A55=$D$4,SUM(OFFSET(Results!$AU$201,1,0,200,6))*$D$5,IF($A55&lt;$D$4,B$8*EXP(B$59*($A55-$D$3)),0))</f>
        <v>0</v>
      </c>
      <c r="C55" s="34">
        <f ca="1">IF($A55=$D$4,SUM(OFFSET(Results!$BA$201,1,0,200,6))*$D$5,IF($A55&lt;$D$4,C$8*EXP(C$59*($A55-$D$3)),0))</f>
        <v>0</v>
      </c>
      <c r="D55" s="34">
        <f ca="1">IF($A55=$D$4,SUM(OFFSET(Results!$O$201,1,0,200,1))*$D$5,IF($A55&lt;$D$4,D$8*EXP(D$59*($A55-$D$3)),0))</f>
        <v>0</v>
      </c>
      <c r="E55" s="34">
        <f ca="1">IF($A55=$D$4,SUM(OFFSET(Results!$O$201,1,0,200,1))*$D$5,IF($A55&lt;$D$4,E$8*EXP(E$59*($A55-$D$3)),0))</f>
        <v>0</v>
      </c>
      <c r="F55" s="34">
        <f>IF($A55=$D$4,BCA!$Z$24,IF($A55&lt;$D$4,F$8*EXP(F$59*($A55-$D$3)),0))</f>
        <v>0</v>
      </c>
      <c r="G55" s="34">
        <f>IF($A55&gt;$D$4,0,BCA!$R$20)</f>
        <v>0</v>
      </c>
      <c r="I55" s="34">
        <f>IF(ISTEXT($A55),0,B55/(1+BCA!$R$17)^($A55-BCA!$R$16))</f>
        <v>0</v>
      </c>
      <c r="J55" s="34">
        <f>IF(ISTEXT($A55),0,C55/(1+BCA!$R$17)^($A55-BCA!$R$16))</f>
        <v>0</v>
      </c>
      <c r="K55" s="34">
        <f>IF(ISTEXT($A55),0,D55/(1+BCA!$R$17)^($A55-BCA!$R$16))</f>
        <v>0</v>
      </c>
      <c r="L55" s="34"/>
      <c r="M55" s="34">
        <f>IF(ISTEXT($A55),0,F55/(1+BCA!$R$17)^($A55-BCA!$R$16))</f>
        <v>0</v>
      </c>
      <c r="N55" s="34">
        <f>IF(ISTEXT($A55),0,G55/(1+BCA!$R$17)^($A55-BCA!$R$16))</f>
        <v>0</v>
      </c>
    </row>
    <row r="56" spans="1:16" x14ac:dyDescent="0.35">
      <c r="A56" s="155" t="str">
        <f t="shared" si="1"/>
        <v/>
      </c>
      <c r="B56" s="34">
        <f ca="1">IF($A56=$D$4,SUM(OFFSET(Results!$AU$201,1,0,200,6))*$D$5,IF($A56&lt;$D$4,B$8*EXP(B$59*($A56-$D$3)),0))</f>
        <v>0</v>
      </c>
      <c r="C56" s="34">
        <f ca="1">IF($A56=$D$4,SUM(OFFSET(Results!$BA$201,1,0,200,6))*$D$5,IF($A56&lt;$D$4,C$8*EXP(C$59*($A56-$D$3)),0))</f>
        <v>0</v>
      </c>
      <c r="D56" s="34">
        <f ca="1">IF($A56=$D$4,SUM(OFFSET(Results!$O$201,1,0,200,1))*$D$5,IF($A56&lt;$D$4,D$8*EXP(D$59*($A56-$D$3)),0))</f>
        <v>0</v>
      </c>
      <c r="E56" s="34">
        <f ca="1">IF($A56=$D$4,SUM(OFFSET(Results!$O$201,1,0,200,1))*$D$5,IF($A56&lt;$D$4,E$8*EXP(E$59*($A56-$D$3)),0))</f>
        <v>0</v>
      </c>
      <c r="F56" s="34">
        <f>IF($A56=$D$4,BCA!$Z$24,IF($A56&lt;$D$4,F$8*EXP(F$59*($A56-$D$3)),0))</f>
        <v>0</v>
      </c>
      <c r="G56" s="34">
        <f>IF($A56&gt;$D$4,0,BCA!$R$20)</f>
        <v>0</v>
      </c>
      <c r="I56" s="34">
        <f>IF(ISTEXT($A56),0,B56/(1+BCA!$R$17)^($A56-BCA!$R$16))</f>
        <v>0</v>
      </c>
      <c r="J56" s="34">
        <f>IF(ISTEXT($A56),0,C56/(1+BCA!$R$17)^($A56-BCA!$R$16))</f>
        <v>0</v>
      </c>
      <c r="K56" s="34">
        <f>IF(ISTEXT($A56),0,D56/(1+BCA!$R$17)^($A56-BCA!$R$16))</f>
        <v>0</v>
      </c>
      <c r="L56" s="34"/>
      <c r="M56" s="34">
        <f>IF(ISTEXT($A56),0,F56/(1+BCA!$R$17)^($A56-BCA!$R$16))</f>
        <v>0</v>
      </c>
      <c r="N56" s="34">
        <f>IF(ISTEXT($A56),0,G56/(1+BCA!$R$17)^($A56-BCA!$R$16))</f>
        <v>0</v>
      </c>
    </row>
    <row r="57" spans="1:16" x14ac:dyDescent="0.35">
      <c r="A57" s="155" t="str">
        <f t="shared" si="1"/>
        <v/>
      </c>
      <c r="B57" s="34">
        <f ca="1">IF($A57=$D$4,SUM(OFFSET(Results!$AU$201,1,0,200,6))*$D$5,IF($A57&lt;$D$4,B$8*EXP(B$59*($A57-$D$3)),0))</f>
        <v>0</v>
      </c>
      <c r="C57" s="34">
        <f ca="1">IF($A57=$D$4,SUM(OFFSET(Results!$BA$201,1,0,200,6))*$D$5,IF($A57&lt;$D$4,C$8*EXP(C$59*($A57-$D$3)),0))</f>
        <v>0</v>
      </c>
      <c r="D57" s="34">
        <f ca="1">IF($A57=$D$4,SUM(OFFSET(Results!$O$201,1,0,200,1))*$D$5,IF($A57&lt;$D$4,D$8*EXP(D$59*($A57-$D$3)),0))</f>
        <v>0</v>
      </c>
      <c r="E57" s="34">
        <f ca="1">IF($A57=$D$4,SUM(OFFSET(Results!$O$201,1,0,200,1))*$D$5,IF($A57&lt;$D$4,E$8*EXP(E$59*($A57-$D$3)),0))</f>
        <v>0</v>
      </c>
      <c r="F57" s="34">
        <f>IF($A57=$D$4,BCA!$Z$24,IF($A57&lt;$D$4,F$8*EXP(F$59*($A57-$D$3)),0))</f>
        <v>0</v>
      </c>
      <c r="G57" s="34">
        <f>IF($A57&gt;$D$4,0,BCA!$R$20)</f>
        <v>0</v>
      </c>
      <c r="I57" s="34">
        <f>IF(ISTEXT($A57),0,B57/(1+BCA!$R$17)^($A57-BCA!$R$16))</f>
        <v>0</v>
      </c>
      <c r="J57" s="34">
        <f>IF(ISTEXT($A57),0,C57/(1+BCA!$R$17)^($A57-BCA!$R$16))</f>
        <v>0</v>
      </c>
      <c r="K57" s="34">
        <f>IF(ISTEXT($A57),0,D57/(1+BCA!$R$17)^($A57-BCA!$R$16))</f>
        <v>0</v>
      </c>
      <c r="L57" s="34"/>
      <c r="M57" s="34">
        <f>IF(ISTEXT($A57),0,F57/(1+BCA!$R$17)^($A57-BCA!$R$16))</f>
        <v>0</v>
      </c>
      <c r="N57" s="34">
        <f>IF(ISTEXT($A57),0,G57/(1+BCA!$R$17)^($A57-BCA!$R$16))</f>
        <v>0</v>
      </c>
    </row>
    <row r="58" spans="1:16" x14ac:dyDescent="0.35">
      <c r="A58" s="155" t="s">
        <v>461</v>
      </c>
    </row>
    <row r="59" spans="1:16" x14ac:dyDescent="0.35">
      <c r="A59" s="155" t="s">
        <v>460</v>
      </c>
      <c r="B59">
        <f ca="1">LN(INDEX(B$9:B$57,$D$4-$D$3)/B$8)/($D$4-$D$3)</f>
        <v>1.2790313431015755E-2</v>
      </c>
      <c r="C59">
        <f ca="1">LN(INDEX(C$9:C$57,$D$4-$D$3)/C$8)/($D$4-$D$3)</f>
        <v>1.9520402439738165E-2</v>
      </c>
      <c r="D59">
        <f ca="1">LN(INDEX(D$9:D$57,$D$4-$D$3)/D$8)/($D$4-$D$3)</f>
        <v>1.9520402439738165E-2</v>
      </c>
      <c r="E59">
        <f>LN(INDEX(E$9:E$57,$D$4-$D$3)/E$8)/($D$4-$D$3)</f>
        <v>1.3902905168991498E-2</v>
      </c>
      <c r="F59">
        <f>LN(INDEX(F$9:F$57,$D$4-$D$3)/F$8)/($D$4-$D$3)</f>
        <v>8.2873434906342996E-3</v>
      </c>
    </row>
  </sheetData>
  <mergeCells count="1">
    <mergeCell ref="I6:N6"/>
  </mergeCells>
  <hyperlinks>
    <hyperlink ref="E5" r:id="rId1"/>
  </hyperlinks>
  <pageMargins left="0.47" right="0.28999999999999998" top="1" bottom="0.75" header="0.5" footer="0.5"/>
  <pageSetup scale="47" orientation="portrait" horizontalDpi="4294967292" verticalDpi="4294967292" r:id="rId2"/>
  <drawing r:id="rId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enableFormatConditionsCalculation="0"/>
  <dimension ref="A1:B4"/>
  <sheetViews>
    <sheetView workbookViewId="0">
      <selection activeCell="B2" sqref="B2"/>
    </sheetView>
  </sheetViews>
  <sheetFormatPr defaultColWidth="8.83203125" defaultRowHeight="12.5" x14ac:dyDescent="0.25"/>
  <cols>
    <col min="1" max="1" width="20.33203125" style="15" customWidth="1"/>
    <col min="2" max="16384" width="8.83203125" style="15"/>
  </cols>
  <sheetData>
    <row r="1" spans="1:2" ht="13" x14ac:dyDescent="0.3">
      <c r="A1" s="14" t="s">
        <v>191</v>
      </c>
      <c r="B1" s="15">
        <v>1</v>
      </c>
    </row>
    <row r="2" spans="1:2" ht="13" x14ac:dyDescent="0.3">
      <c r="A2" s="14" t="s">
        <v>192</v>
      </c>
      <c r="B2" s="15">
        <f>ROWS(Window_Info)-COUNTBLANK(Window_Types)+1</f>
        <v>36</v>
      </c>
    </row>
    <row r="3" spans="1:2" ht="13" x14ac:dyDescent="0.3">
      <c r="A3" s="14" t="s">
        <v>193</v>
      </c>
      <c r="B3" s="15">
        <v>0</v>
      </c>
    </row>
    <row r="4" spans="1:2" ht="13" x14ac:dyDescent="0.3">
      <c r="A4" s="14"/>
    </row>
  </sheetData>
  <pageMargins left="0.75" right="0.75" top="1" bottom="1" header="0.5" footer="0.5"/>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enableFormatConditionsCalculation="0"/>
  <dimension ref="A1:CB153"/>
  <sheetViews>
    <sheetView workbookViewId="0">
      <pane xSplit="5" ySplit="1" topLeftCell="F21" activePane="bottomRight" state="frozen"/>
      <selection activeCell="B4" sqref="B4"/>
      <selection pane="topRight" activeCell="B4" sqref="B4"/>
      <selection pane="bottomLeft" activeCell="B4" sqref="B4"/>
      <selection pane="bottomRight" activeCell="AA23" sqref="AA23"/>
    </sheetView>
  </sheetViews>
  <sheetFormatPr defaultColWidth="8.83203125" defaultRowHeight="12.5" x14ac:dyDescent="0.25"/>
  <cols>
    <col min="1" max="1" width="12.58203125" style="15" customWidth="1"/>
    <col min="2" max="2" width="17.33203125" style="15" bestFit="1" customWidth="1"/>
    <col min="3" max="3" width="14.83203125" style="15" customWidth="1"/>
    <col min="4" max="4" width="25.33203125" style="15" customWidth="1"/>
    <col min="5" max="5" width="34.58203125" style="15" customWidth="1"/>
    <col min="6" max="6" width="32.5" style="15" customWidth="1"/>
    <col min="7" max="7" width="50.58203125" style="15" customWidth="1"/>
    <col min="8" max="8" width="16.83203125" style="15" customWidth="1"/>
    <col min="9" max="9" width="32.83203125" style="15" customWidth="1"/>
    <col min="10" max="10" width="26.58203125" style="15" customWidth="1"/>
    <col min="11" max="11" width="12.58203125" style="15" customWidth="1"/>
    <col min="12" max="12" width="14.58203125" style="15" customWidth="1"/>
    <col min="13" max="13" width="12.58203125" style="15" customWidth="1"/>
    <col min="14" max="14" width="14.83203125" style="15" customWidth="1"/>
    <col min="15" max="15" width="14.5" style="15" customWidth="1"/>
    <col min="16" max="16" width="17.83203125" style="15" customWidth="1"/>
    <col min="17" max="20" width="17" style="15" customWidth="1"/>
    <col min="21" max="21" width="14.58203125" style="15" customWidth="1"/>
    <col min="22" max="22" width="12.58203125" style="15" customWidth="1"/>
    <col min="23" max="23" width="28.5" style="15" customWidth="1"/>
    <col min="24" max="30" width="19.83203125" style="15" customWidth="1"/>
    <col min="31" max="31" width="14.5" style="15" customWidth="1"/>
    <col min="32" max="51" width="13.08203125" style="15" customWidth="1"/>
    <col min="52" max="52" width="13.5" style="15" customWidth="1"/>
    <col min="53" max="53" width="13.08203125" style="15" customWidth="1"/>
    <col min="54" max="54" width="13.83203125" style="15" customWidth="1"/>
    <col min="55" max="55" width="16.08203125" style="15" customWidth="1"/>
    <col min="56" max="56" width="16.83203125" style="15" customWidth="1"/>
    <col min="57" max="57" width="16.08203125" style="15" customWidth="1"/>
    <col min="58" max="58" width="14.5" style="15" customWidth="1"/>
    <col min="59" max="59" width="14.58203125" style="15" customWidth="1"/>
    <col min="60" max="60" width="15.33203125" style="15" customWidth="1"/>
    <col min="61" max="61" width="14.5" style="15" customWidth="1"/>
    <col min="62" max="63" width="13.83203125" style="15" customWidth="1"/>
    <col min="64" max="66" width="15" style="15" customWidth="1"/>
    <col min="67" max="16384" width="8.83203125" style="15"/>
  </cols>
  <sheetData>
    <row r="1" spans="1:80" ht="13" x14ac:dyDescent="0.3">
      <c r="A1" s="14" t="s">
        <v>65</v>
      </c>
      <c r="B1" s="14" t="s">
        <v>66</v>
      </c>
      <c r="C1" s="14" t="s">
        <v>67</v>
      </c>
      <c r="D1" s="14" t="s">
        <v>68</v>
      </c>
      <c r="E1" s="14" t="s">
        <v>69</v>
      </c>
      <c r="F1" s="14" t="s">
        <v>70</v>
      </c>
      <c r="G1" s="14" t="s">
        <v>71</v>
      </c>
      <c r="H1" s="14" t="s">
        <v>72</v>
      </c>
      <c r="I1" s="14" t="s">
        <v>73</v>
      </c>
      <c r="J1" s="14" t="s">
        <v>74</v>
      </c>
      <c r="K1" s="14" t="s">
        <v>75</v>
      </c>
      <c r="L1" s="14" t="s">
        <v>76</v>
      </c>
      <c r="M1" s="14" t="s">
        <v>77</v>
      </c>
      <c r="N1" s="14" t="s">
        <v>78</v>
      </c>
      <c r="O1" s="14" t="s">
        <v>79</v>
      </c>
      <c r="P1" s="14" t="s">
        <v>80</v>
      </c>
      <c r="Q1" s="14" t="s">
        <v>81</v>
      </c>
      <c r="R1" s="14" t="s">
        <v>82</v>
      </c>
      <c r="S1" s="14" t="s">
        <v>83</v>
      </c>
      <c r="T1" s="14" t="s">
        <v>84</v>
      </c>
      <c r="U1" s="14" t="s">
        <v>85</v>
      </c>
      <c r="V1" s="14" t="s">
        <v>86</v>
      </c>
      <c r="W1" s="14" t="s">
        <v>87</v>
      </c>
      <c r="X1" s="14" t="s">
        <v>88</v>
      </c>
      <c r="Y1" s="14" t="s">
        <v>89</v>
      </c>
      <c r="Z1" s="14" t="s">
        <v>90</v>
      </c>
      <c r="AA1" s="14" t="s">
        <v>91</v>
      </c>
      <c r="AB1" s="14" t="s">
        <v>92</v>
      </c>
      <c r="AC1" s="14" t="s">
        <v>93</v>
      </c>
      <c r="AD1" s="14" t="s">
        <v>94</v>
      </c>
      <c r="AE1" s="14" t="s">
        <v>95</v>
      </c>
      <c r="AF1" s="14" t="s">
        <v>96</v>
      </c>
      <c r="AG1" s="14" t="s">
        <v>97</v>
      </c>
      <c r="AH1" s="14" t="s">
        <v>98</v>
      </c>
      <c r="AI1" s="14" t="s">
        <v>99</v>
      </c>
      <c r="AJ1" s="14" t="s">
        <v>100</v>
      </c>
      <c r="AK1" s="14" t="s">
        <v>101</v>
      </c>
      <c r="AL1" s="14" t="s">
        <v>102</v>
      </c>
      <c r="AM1" s="14" t="s">
        <v>103</v>
      </c>
      <c r="AN1" s="14" t="s">
        <v>104</v>
      </c>
      <c r="AO1" s="14" t="s">
        <v>105</v>
      </c>
      <c r="AP1" s="14" t="s">
        <v>106</v>
      </c>
      <c r="AQ1" s="14" t="s">
        <v>107</v>
      </c>
      <c r="AR1" s="14" t="s">
        <v>108</v>
      </c>
      <c r="AS1" s="14" t="s">
        <v>109</v>
      </c>
      <c r="AT1" s="14" t="s">
        <v>110</v>
      </c>
      <c r="AU1" s="14" t="s">
        <v>111</v>
      </c>
      <c r="AV1" s="14" t="s">
        <v>112</v>
      </c>
      <c r="AW1" s="14" t="s">
        <v>113</v>
      </c>
      <c r="AX1" s="14" t="s">
        <v>114</v>
      </c>
      <c r="AY1" s="14" t="s">
        <v>115</v>
      </c>
      <c r="AZ1" s="14" t="s">
        <v>116</v>
      </c>
      <c r="BA1" s="14" t="s">
        <v>117</v>
      </c>
      <c r="BB1" s="14" t="s">
        <v>118</v>
      </c>
      <c r="BC1" s="14" t="s">
        <v>119</v>
      </c>
      <c r="BD1" s="14" t="s">
        <v>120</v>
      </c>
      <c r="BE1" s="14" t="s">
        <v>121</v>
      </c>
      <c r="BF1" s="14" t="s">
        <v>122</v>
      </c>
      <c r="BG1" s="14" t="s">
        <v>123</v>
      </c>
      <c r="BH1" s="14" t="s">
        <v>124</v>
      </c>
      <c r="BI1" s="14" t="s">
        <v>125</v>
      </c>
      <c r="BJ1" s="14" t="s">
        <v>126</v>
      </c>
      <c r="BK1" s="14" t="s">
        <v>127</v>
      </c>
      <c r="BL1" s="14" t="s">
        <v>128</v>
      </c>
      <c r="BM1" s="14" t="s">
        <v>129</v>
      </c>
      <c r="BN1" s="14" t="s">
        <v>130</v>
      </c>
      <c r="BO1" s="14" t="s">
        <v>131</v>
      </c>
      <c r="BP1" s="14" t="s">
        <v>132</v>
      </c>
      <c r="BQ1" s="14" t="s">
        <v>133</v>
      </c>
      <c r="BR1" s="14" t="s">
        <v>134</v>
      </c>
      <c r="BS1" s="14" t="s">
        <v>135</v>
      </c>
      <c r="BT1" s="14" t="s">
        <v>136</v>
      </c>
      <c r="BU1" s="14" t="s">
        <v>137</v>
      </c>
      <c r="BV1" s="14" t="s">
        <v>138</v>
      </c>
      <c r="BW1" s="14" t="s">
        <v>139</v>
      </c>
      <c r="BX1" s="14" t="s">
        <v>140</v>
      </c>
      <c r="BY1" s="14" t="s">
        <v>141</v>
      </c>
      <c r="BZ1" s="14" t="s">
        <v>142</v>
      </c>
      <c r="CA1" s="14" t="s">
        <v>143</v>
      </c>
      <c r="CB1" s="14" t="s">
        <v>144</v>
      </c>
    </row>
    <row r="2" spans="1:80" ht="125" x14ac:dyDescent="0.25">
      <c r="A2" s="16">
        <v>1</v>
      </c>
      <c r="B2" s="17" t="s">
        <v>145</v>
      </c>
      <c r="C2" s="18" t="s">
        <v>146</v>
      </c>
      <c r="D2" s="18" t="s">
        <v>147</v>
      </c>
      <c r="E2" s="18" t="s">
        <v>148</v>
      </c>
      <c r="F2" s="18"/>
      <c r="G2" s="18"/>
      <c r="H2" s="19">
        <f t="shared" ref="H2:H10" si="0">IF(C2="","",12-COUNTBLANK(I2:T2))</f>
        <v>1</v>
      </c>
      <c r="I2" s="18" t="s">
        <v>195</v>
      </c>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20"/>
      <c r="AQ2" s="20"/>
      <c r="AR2" s="20"/>
      <c r="AS2" s="20"/>
      <c r="AT2" s="20"/>
      <c r="AU2" s="20"/>
      <c r="AV2" s="20"/>
      <c r="AW2" s="20"/>
      <c r="AX2" s="20"/>
      <c r="AY2" s="20"/>
      <c r="AZ2" s="20"/>
      <c r="BA2" s="20"/>
      <c r="BB2" s="20"/>
    </row>
    <row r="3" spans="1:80" ht="200" x14ac:dyDescent="0.25">
      <c r="A3" s="16">
        <f t="shared" ref="A3:A21" si="1">A2+1</f>
        <v>2</v>
      </c>
      <c r="B3" s="17">
        <v>1</v>
      </c>
      <c r="C3" s="18" t="s">
        <v>146</v>
      </c>
      <c r="D3" s="18" t="s">
        <v>147</v>
      </c>
      <c r="E3" s="18" t="s">
        <v>149</v>
      </c>
      <c r="F3" s="18" t="s">
        <v>150</v>
      </c>
      <c r="G3" s="18" t="s">
        <v>151</v>
      </c>
      <c r="H3" s="19">
        <f t="shared" si="0"/>
        <v>1</v>
      </c>
      <c r="I3" s="18" t="s">
        <v>152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20"/>
      <c r="AQ3" s="20"/>
      <c r="AR3" s="20"/>
      <c r="AS3" s="20"/>
      <c r="AT3" s="20"/>
      <c r="AU3" s="20"/>
      <c r="AV3" s="20"/>
      <c r="AW3" s="20"/>
      <c r="AX3" s="20"/>
      <c r="AY3" s="20"/>
      <c r="AZ3" s="20"/>
      <c r="BA3" s="20"/>
      <c r="BB3" s="20"/>
    </row>
    <row r="4" spans="1:80" x14ac:dyDescent="0.25">
      <c r="A4" s="16">
        <f t="shared" si="1"/>
        <v>3</v>
      </c>
      <c r="B4" s="17" t="s">
        <v>196</v>
      </c>
      <c r="C4" s="18" t="s">
        <v>154</v>
      </c>
      <c r="D4" s="18" t="s">
        <v>198</v>
      </c>
      <c r="E4" s="18" t="s">
        <v>197</v>
      </c>
      <c r="F4" s="18"/>
      <c r="G4" s="18"/>
      <c r="H4" s="19">
        <f t="shared" si="0"/>
        <v>2</v>
      </c>
      <c r="I4" s="18" t="s">
        <v>199</v>
      </c>
      <c r="J4" s="18" t="s">
        <v>200</v>
      </c>
      <c r="K4" s="18"/>
      <c r="L4" s="18"/>
      <c r="M4" s="18"/>
      <c r="N4" s="18"/>
      <c r="O4" s="18"/>
      <c r="P4" s="18"/>
      <c r="Q4" s="18"/>
      <c r="R4" s="18"/>
      <c r="S4" s="18"/>
      <c r="T4" s="18"/>
      <c r="U4" s="18"/>
      <c r="V4" s="18"/>
      <c r="W4" s="18"/>
      <c r="X4" s="18"/>
      <c r="Y4" s="18" t="s">
        <v>157</v>
      </c>
      <c r="Z4" s="18">
        <v>2000</v>
      </c>
      <c r="AA4" s="18">
        <v>2100</v>
      </c>
      <c r="AB4" s="18" t="s">
        <v>157</v>
      </c>
      <c r="AC4" s="18">
        <v>2000</v>
      </c>
      <c r="AD4" s="18">
        <v>2100</v>
      </c>
      <c r="AE4" s="18"/>
      <c r="AF4" s="18"/>
      <c r="AG4" s="18"/>
      <c r="AH4" s="18"/>
      <c r="AI4" s="18"/>
      <c r="AJ4" s="18"/>
      <c r="AK4" s="18"/>
      <c r="AL4" s="18"/>
      <c r="AM4" s="18"/>
      <c r="AN4" s="18"/>
      <c r="AO4" s="18"/>
      <c r="AP4" s="20"/>
      <c r="AQ4" s="20"/>
      <c r="AR4" s="20"/>
      <c r="AS4" s="20"/>
      <c r="AT4" s="20"/>
      <c r="AU4" s="20"/>
      <c r="AV4" s="20"/>
      <c r="AW4" s="20"/>
      <c r="AX4" s="20"/>
      <c r="AY4" s="20"/>
      <c r="AZ4" s="20"/>
      <c r="BA4" s="20"/>
      <c r="BB4" s="20"/>
    </row>
    <row r="5" spans="1:80" x14ac:dyDescent="0.25">
      <c r="A5" s="16">
        <f t="shared" si="1"/>
        <v>4</v>
      </c>
      <c r="B5" s="22" t="s">
        <v>257</v>
      </c>
      <c r="C5" s="24" t="s">
        <v>176</v>
      </c>
      <c r="D5" s="18" t="s">
        <v>198</v>
      </c>
      <c r="E5" s="24" t="s">
        <v>256</v>
      </c>
      <c r="F5" s="18"/>
      <c r="G5" s="24" t="s">
        <v>255</v>
      </c>
      <c r="H5" s="19">
        <f t="shared" si="0"/>
        <v>2</v>
      </c>
      <c r="I5" s="24" t="str">
        <f>"Tolling objective for "&amp;INDEX(Model_Years,1,1)</f>
        <v>Tolling objective for 2013</v>
      </c>
      <c r="J5" s="24" t="str">
        <f>"Tolling objective for "&amp;INDEX(Model_Years,1,2)</f>
        <v>Tolling objective for 2035</v>
      </c>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20"/>
      <c r="AQ5" s="20"/>
      <c r="AR5" s="20"/>
      <c r="AS5" s="20"/>
      <c r="AT5" s="20"/>
      <c r="AU5" s="20"/>
      <c r="AV5" s="20"/>
      <c r="AW5" s="20"/>
      <c r="AX5" s="20"/>
      <c r="AY5" s="20"/>
      <c r="AZ5" s="20"/>
      <c r="BA5" s="20"/>
      <c r="BB5" s="20"/>
      <c r="BO5" s="23" t="s">
        <v>261</v>
      </c>
      <c r="BP5" s="23" t="s">
        <v>260</v>
      </c>
      <c r="BQ5" s="23" t="s">
        <v>259</v>
      </c>
      <c r="CB5" s="15">
        <v>3</v>
      </c>
    </row>
    <row r="6" spans="1:80" ht="112.5" x14ac:dyDescent="0.25">
      <c r="A6" s="16">
        <f t="shared" si="1"/>
        <v>5</v>
      </c>
      <c r="B6" s="17" t="s">
        <v>203</v>
      </c>
      <c r="C6" s="18" t="s">
        <v>146</v>
      </c>
      <c r="D6" s="24" t="s">
        <v>268</v>
      </c>
      <c r="E6" s="18" t="s">
        <v>3</v>
      </c>
      <c r="F6" s="18"/>
      <c r="G6" s="18"/>
      <c r="H6" s="19">
        <f t="shared" si="0"/>
        <v>1</v>
      </c>
      <c r="I6" s="35" t="s">
        <v>442</v>
      </c>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20"/>
      <c r="AQ6" s="20"/>
      <c r="AR6" s="20"/>
      <c r="AS6" s="20"/>
      <c r="AT6" s="20"/>
      <c r="AU6" s="20"/>
      <c r="AV6" s="20"/>
      <c r="AW6" s="20"/>
      <c r="AX6" s="20"/>
      <c r="AY6" s="20"/>
      <c r="AZ6" s="20"/>
      <c r="BA6" s="20"/>
      <c r="BB6" s="20"/>
    </row>
    <row r="7" spans="1:80" x14ac:dyDescent="0.25">
      <c r="A7" s="16">
        <f t="shared" si="1"/>
        <v>6</v>
      </c>
      <c r="B7" s="17" t="s">
        <v>201</v>
      </c>
      <c r="C7" s="18" t="s">
        <v>154</v>
      </c>
      <c r="D7" s="24" t="s">
        <v>268</v>
      </c>
      <c r="E7" s="18" t="s">
        <v>202</v>
      </c>
      <c r="F7" s="18"/>
      <c r="G7" s="18"/>
      <c r="H7" s="19">
        <f t="shared" si="0"/>
        <v>5</v>
      </c>
      <c r="I7" s="18" t="s">
        <v>204</v>
      </c>
      <c r="J7" s="18" t="s">
        <v>205</v>
      </c>
      <c r="K7" s="18" t="s">
        <v>206</v>
      </c>
      <c r="L7" s="18" t="s">
        <v>207</v>
      </c>
      <c r="M7" s="18" t="s">
        <v>208</v>
      </c>
      <c r="N7" s="18"/>
      <c r="O7" s="18"/>
      <c r="P7" s="18"/>
      <c r="Q7" s="18"/>
      <c r="R7" s="18"/>
      <c r="S7" s="18"/>
      <c r="T7" s="18"/>
      <c r="U7" s="18"/>
      <c r="V7" s="18"/>
      <c r="W7" s="18"/>
      <c r="X7" s="18"/>
      <c r="Y7" s="18" t="s">
        <v>167</v>
      </c>
      <c r="Z7" s="18">
        <v>1</v>
      </c>
      <c r="AA7" s="18"/>
      <c r="AB7" s="18"/>
      <c r="AC7" s="18"/>
      <c r="AD7" s="18"/>
      <c r="AE7" s="18"/>
      <c r="AF7" s="18"/>
      <c r="AG7" s="18"/>
      <c r="AH7" s="18"/>
      <c r="AI7" s="18"/>
      <c r="AJ7" s="18"/>
      <c r="AK7" s="18"/>
      <c r="AL7" s="18"/>
      <c r="AM7" s="18"/>
      <c r="AN7" s="18"/>
      <c r="AO7" s="18"/>
      <c r="AP7" s="20"/>
      <c r="AQ7" s="20"/>
      <c r="AR7" s="20"/>
      <c r="AS7" s="20"/>
      <c r="AT7" s="20"/>
      <c r="AU7" s="20"/>
      <c r="AV7" s="20"/>
      <c r="AW7" s="20"/>
      <c r="AX7" s="20"/>
      <c r="AY7" s="20"/>
      <c r="AZ7" s="20"/>
      <c r="BA7" s="20"/>
      <c r="BB7" s="20"/>
    </row>
    <row r="8" spans="1:80" ht="25" x14ac:dyDescent="0.25">
      <c r="A8" s="16">
        <f t="shared" si="1"/>
        <v>7</v>
      </c>
      <c r="B8" s="17" t="s">
        <v>443</v>
      </c>
      <c r="C8" s="18" t="s">
        <v>154</v>
      </c>
      <c r="D8" s="24" t="s">
        <v>268</v>
      </c>
      <c r="E8" s="18" t="s">
        <v>444</v>
      </c>
      <c r="F8" s="18"/>
      <c r="G8" s="18" t="s">
        <v>212</v>
      </c>
      <c r="H8" s="19">
        <f t="shared" si="0"/>
        <v>8</v>
      </c>
      <c r="I8" s="18" t="str">
        <f>INDEX(Time_Periods,1,1)&amp;" Start"</f>
        <v>AM Peak Start</v>
      </c>
      <c r="J8" s="18" t="str">
        <f>INDEX(Time_Periods,1,1)&amp;" End"</f>
        <v>AM Peak End</v>
      </c>
      <c r="K8" s="18" t="str">
        <f>IF(COUNTA(Time_Periods)&gt;=2,INDEX(Time_Periods,1,2)&amp;" Start","")</f>
        <v>Midday Start</v>
      </c>
      <c r="L8" s="18" t="str">
        <f>IF(COUNTA(Time_Periods)&gt;=2,INDEX(Time_Periods,1,2)&amp;" End","")</f>
        <v>Midday End</v>
      </c>
      <c r="M8" s="18" t="str">
        <f>IF(COUNTA(Time_Periods)&gt;=3,INDEX(Time_Periods,1,3)&amp;" Start","")</f>
        <v>PM Peak Start</v>
      </c>
      <c r="N8" s="18" t="str">
        <f>IF(COUNTA(Time_Periods)&gt;=3,INDEX(Time_Periods,1,3)&amp;" End","")</f>
        <v>PM Peak End</v>
      </c>
      <c r="O8" s="18" t="str">
        <f>IF(COUNTA(Time_Periods)&gt;=4,INDEX(Time_Periods,1,4)&amp;" Start","")</f>
        <v>Night Start</v>
      </c>
      <c r="P8" s="18" t="str">
        <f>IF(COUNTA(Time_Periods)&gt;=4,INDEX(Time_Periods,1,4)&amp;" End","")</f>
        <v>Night End</v>
      </c>
      <c r="Q8" s="18" t="str">
        <f>IF(COUNTA(Time_Periods)&gt;=5,INDEX(Time_Periods,1,5)&amp;" Start","")</f>
        <v/>
      </c>
      <c r="R8" s="18" t="str">
        <f>IF(COUNTA(Time_Periods)&gt;=5,INDEX(Time_Periods,1,5)&amp;" End","")</f>
        <v/>
      </c>
      <c r="S8" s="18"/>
      <c r="T8" s="18"/>
      <c r="U8" s="18"/>
      <c r="V8" s="18"/>
      <c r="W8" s="18"/>
      <c r="X8" s="18"/>
      <c r="Y8" s="18"/>
      <c r="Z8" s="18"/>
      <c r="AA8" s="18"/>
      <c r="AB8" s="18"/>
      <c r="AC8" s="18"/>
      <c r="AD8" s="18"/>
      <c r="AE8" s="18"/>
      <c r="AF8" s="18"/>
      <c r="AG8" s="18"/>
      <c r="AH8" s="18"/>
      <c r="AI8" s="18"/>
      <c r="AJ8" s="18"/>
      <c r="AK8" s="18"/>
      <c r="AL8" s="18"/>
      <c r="AM8" s="18"/>
      <c r="AN8" s="18"/>
      <c r="AO8" s="18"/>
      <c r="AP8" s="20"/>
      <c r="AQ8" s="20"/>
      <c r="AR8" s="20"/>
      <c r="AS8" s="20"/>
      <c r="AT8" s="20"/>
      <c r="AU8" s="20"/>
      <c r="AV8" s="20"/>
      <c r="AW8" s="20"/>
      <c r="AX8" s="20"/>
      <c r="AY8" s="20"/>
      <c r="AZ8" s="20"/>
      <c r="BA8" s="20"/>
      <c r="BB8" s="20"/>
    </row>
    <row r="9" spans="1:80" x14ac:dyDescent="0.25">
      <c r="A9" s="16">
        <f t="shared" si="1"/>
        <v>8</v>
      </c>
      <c r="B9" s="17" t="s">
        <v>213</v>
      </c>
      <c r="C9" s="15" t="s">
        <v>176</v>
      </c>
      <c r="D9" s="24" t="s">
        <v>268</v>
      </c>
      <c r="E9" s="24" t="s">
        <v>269</v>
      </c>
      <c r="F9" s="18"/>
      <c r="G9" s="18"/>
      <c r="H9" s="19">
        <f t="shared" si="0"/>
        <v>4</v>
      </c>
      <c r="I9" s="18" t="str">
        <f>INDEX(Time_Periods,1,1)</f>
        <v>AM Peak</v>
      </c>
      <c r="J9" s="18" t="str">
        <f>IF(COUNTA(Time_Periods)&gt;=2,INDEX(Time_Periods,1,2),"")</f>
        <v>Midday</v>
      </c>
      <c r="K9" s="18" t="str">
        <f>IF(COUNTA(Time_Periods)&gt;=3,INDEX(Time_Periods,1,3),"")</f>
        <v>PM Peak</v>
      </c>
      <c r="L9" s="18" t="str">
        <f>IF(COUNTA(Time_Periods)&gt;=4,INDEX(Time_Periods,1,4),"")</f>
        <v>Night</v>
      </c>
      <c r="M9" s="18" t="str">
        <f>IF(COUNTA(Time_Periods)&gt;=5,INDEX(Time_Periods,1,5),"")</f>
        <v/>
      </c>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20"/>
      <c r="AQ9" s="20"/>
      <c r="AR9" s="20"/>
      <c r="AS9" s="20"/>
      <c r="AT9" s="20"/>
      <c r="AU9" s="20"/>
      <c r="AV9" s="20"/>
      <c r="AW9" s="20"/>
      <c r="AX9" s="20"/>
      <c r="AY9" s="20"/>
      <c r="AZ9" s="20"/>
      <c r="BA9" s="20"/>
      <c r="BB9" s="20"/>
      <c r="BO9" s="23" t="s">
        <v>55</v>
      </c>
      <c r="BP9" s="23" t="s">
        <v>54</v>
      </c>
      <c r="BQ9" s="23" t="s">
        <v>56</v>
      </c>
      <c r="CB9" s="15">
        <f>COUNTA(BO9:CA9)</f>
        <v>3</v>
      </c>
    </row>
    <row r="10" spans="1:80" ht="137.5" x14ac:dyDescent="0.25">
      <c r="A10" s="16">
        <f t="shared" si="1"/>
        <v>9</v>
      </c>
      <c r="B10" s="17" t="s">
        <v>216</v>
      </c>
      <c r="C10" s="15" t="s">
        <v>146</v>
      </c>
      <c r="D10" s="24" t="s">
        <v>270</v>
      </c>
      <c r="E10" s="24" t="s">
        <v>272</v>
      </c>
      <c r="F10" s="18"/>
      <c r="G10" s="18"/>
      <c r="H10" s="19">
        <f t="shared" si="0"/>
        <v>1</v>
      </c>
      <c r="I10" s="35" t="s">
        <v>475</v>
      </c>
      <c r="J10" s="18"/>
      <c r="K10" s="18"/>
      <c r="L10" s="18"/>
      <c r="M10" s="18"/>
      <c r="N10" s="18"/>
      <c r="O10" s="18"/>
      <c r="P10" s="18"/>
      <c r="Q10" s="18"/>
      <c r="R10" s="18"/>
      <c r="S10" s="18"/>
      <c r="T10" s="18"/>
      <c r="U10" s="18"/>
      <c r="V10" s="18"/>
      <c r="W10" s="18"/>
      <c r="X10" s="18"/>
      <c r="Y10" s="18"/>
      <c r="Z10" s="18"/>
      <c r="AA10" s="18"/>
      <c r="AB10" s="18"/>
      <c r="AC10" s="18"/>
      <c r="AD10" s="18"/>
      <c r="AE10" s="18"/>
      <c r="AF10" s="18"/>
      <c r="AG10" s="18"/>
      <c r="AH10" s="18"/>
      <c r="AI10" s="18"/>
      <c r="AJ10" s="18"/>
      <c r="AK10" s="18"/>
      <c r="AL10" s="18"/>
      <c r="AM10" s="18"/>
      <c r="AN10" s="18"/>
      <c r="AO10" s="18"/>
      <c r="AP10" s="20"/>
      <c r="AQ10" s="20"/>
      <c r="AR10" s="20"/>
      <c r="AS10" s="20"/>
      <c r="AT10" s="20"/>
      <c r="AU10" s="20"/>
      <c r="AV10" s="20"/>
      <c r="AW10" s="20"/>
      <c r="AX10" s="20"/>
      <c r="AY10" s="20"/>
      <c r="AZ10" s="20"/>
      <c r="BA10" s="20"/>
      <c r="BB10" s="20"/>
    </row>
    <row r="11" spans="1:80" ht="37.5" x14ac:dyDescent="0.25">
      <c r="A11" s="16">
        <f t="shared" si="1"/>
        <v>10</v>
      </c>
      <c r="B11" s="17" t="s">
        <v>215</v>
      </c>
      <c r="C11" s="15" t="s">
        <v>154</v>
      </c>
      <c r="D11" s="24" t="s">
        <v>270</v>
      </c>
      <c r="E11" s="23" t="s">
        <v>273</v>
      </c>
      <c r="F11" s="24" t="s">
        <v>274</v>
      </c>
      <c r="G11" s="18"/>
      <c r="H11" s="19">
        <f t="shared" ref="H11:H21" si="2">IF(C11="","",12-COUNTBLANK(I11:T11))</f>
        <v>6</v>
      </c>
      <c r="I11" s="15" t="s">
        <v>44</v>
      </c>
      <c r="J11" s="15" t="s">
        <v>45</v>
      </c>
      <c r="K11" s="15" t="s">
        <v>46</v>
      </c>
      <c r="L11" s="15" t="s">
        <v>47</v>
      </c>
      <c r="M11" s="15" t="s">
        <v>48</v>
      </c>
      <c r="N11" s="15" t="s">
        <v>49</v>
      </c>
      <c r="Y11" s="15" t="s">
        <v>167</v>
      </c>
      <c r="Z11" s="15">
        <v>1</v>
      </c>
    </row>
    <row r="12" spans="1:80" x14ac:dyDescent="0.25">
      <c r="A12" s="16">
        <f t="shared" si="1"/>
        <v>11</v>
      </c>
      <c r="B12" s="15" t="s">
        <v>217</v>
      </c>
      <c r="C12" s="15" t="s">
        <v>154</v>
      </c>
      <c r="D12" s="24" t="s">
        <v>270</v>
      </c>
      <c r="E12" s="15" t="s">
        <v>214</v>
      </c>
      <c r="F12" s="18"/>
      <c r="G12" s="18"/>
      <c r="H12" s="19">
        <f t="shared" si="2"/>
        <v>6</v>
      </c>
      <c r="I12" s="15" t="str">
        <f>IF(COUNTA(User_Classes)&gt;=1,INDEX(User_Classes,1,1),"")</f>
        <v>SOV</v>
      </c>
      <c r="J12" s="15" t="str">
        <f>IF(COUNTA(User_Classes)&gt;=2,INDEX(User_Classes,1,2),"")</f>
        <v>HOV2</v>
      </c>
      <c r="K12" s="15" t="str">
        <f>IF(COUNTA(User_Classes)&gt;=3,INDEX(User_Classes,1,3),"")</f>
        <v>HOV3</v>
      </c>
      <c r="L12" s="15" t="str">
        <f>IF(COUNTA(User_Classes)&gt;=4,INDEX(User_Classes,1,4),"")</f>
        <v>COM</v>
      </c>
      <c r="M12" s="15" t="str">
        <f>IF(COUNTA(User_Classes)&gt;=5,INDEX(User_Classes,1,5),"")</f>
        <v>MTK</v>
      </c>
      <c r="N12" s="15" t="str">
        <f>IF(COUNTA(User_Classes)&gt;=6,INDEX(User_Classes,1,6),"")</f>
        <v>HTK</v>
      </c>
      <c r="Y12" s="15" t="s">
        <v>173</v>
      </c>
      <c r="Z12" s="15">
        <v>1</v>
      </c>
      <c r="AB12" s="15" t="s">
        <v>173</v>
      </c>
      <c r="AC12" s="15">
        <v>1</v>
      </c>
      <c r="AE12" s="15" t="s">
        <v>173</v>
      </c>
      <c r="AF12" s="15">
        <v>1</v>
      </c>
      <c r="AH12" s="15" t="s">
        <v>173</v>
      </c>
      <c r="AI12" s="15">
        <v>1</v>
      </c>
      <c r="AK12" s="15" t="s">
        <v>173</v>
      </c>
      <c r="AL12" s="15">
        <v>1</v>
      </c>
      <c r="AN12" s="15" t="s">
        <v>173</v>
      </c>
      <c r="AO12" s="15">
        <v>1</v>
      </c>
    </row>
    <row r="13" spans="1:80" ht="37.5" x14ac:dyDescent="0.25">
      <c r="A13" s="16">
        <f t="shared" si="1"/>
        <v>12</v>
      </c>
      <c r="B13" s="15" t="s">
        <v>449</v>
      </c>
      <c r="C13" s="15" t="s">
        <v>176</v>
      </c>
      <c r="D13" s="35" t="s">
        <v>270</v>
      </c>
      <c r="E13" s="15" t="s">
        <v>450</v>
      </c>
      <c r="F13" s="18" t="s">
        <v>451</v>
      </c>
      <c r="G13" s="18"/>
      <c r="H13" s="19">
        <f t="shared" si="2"/>
        <v>6</v>
      </c>
      <c r="I13" s="15" t="str">
        <f>IF(COUNTA(User_Classes)&gt;=1,INDEX(User_Classes,1,1),"")</f>
        <v>SOV</v>
      </c>
      <c r="J13" s="15" t="str">
        <f>IF(COUNTA(User_Classes)&gt;=2,INDEX(User_Classes,1,2),"")</f>
        <v>HOV2</v>
      </c>
      <c r="K13" s="15" t="str">
        <f>IF(COUNTA(User_Classes)&gt;=3,INDEX(User_Classes,1,3),"")</f>
        <v>HOV3</v>
      </c>
      <c r="L13" s="15" t="str">
        <f>IF(COUNTA(User_Classes)&gt;=4,INDEX(User_Classes,1,4),"")</f>
        <v>COM</v>
      </c>
      <c r="M13" s="15" t="str">
        <f>IF(COUNTA(User_Classes)&gt;=5,INDEX(User_Classes,1,5),"")</f>
        <v>MTK</v>
      </c>
      <c r="N13" s="15" t="str">
        <f>IF(COUNTA(User_Classes)&gt;=6,INDEX(User_Classes,1,6),"")</f>
        <v>HTK</v>
      </c>
      <c r="BO13" s="15" t="s">
        <v>452</v>
      </c>
      <c r="BP13" s="15" t="s">
        <v>453</v>
      </c>
      <c r="BQ13" s="15" t="s">
        <v>454</v>
      </c>
      <c r="CB13" s="15">
        <v>3</v>
      </c>
    </row>
    <row r="14" spans="1:80" ht="37.5" x14ac:dyDescent="0.25">
      <c r="A14" s="16">
        <f t="shared" si="1"/>
        <v>13</v>
      </c>
      <c r="B14" s="15" t="s">
        <v>218</v>
      </c>
      <c r="C14" s="15" t="s">
        <v>154</v>
      </c>
      <c r="D14" s="23" t="s">
        <v>271</v>
      </c>
      <c r="E14" s="15" t="s">
        <v>177</v>
      </c>
      <c r="F14" s="24" t="s">
        <v>275</v>
      </c>
      <c r="G14" s="18" t="s">
        <v>178</v>
      </c>
      <c r="H14" s="19">
        <f t="shared" si="2"/>
        <v>6</v>
      </c>
      <c r="I14" s="15" t="str">
        <f>IF(COUNTA(User_Classes)&gt;=1,INDEX(User_Classes,1,1)&amp;" ($/hour)","")</f>
        <v>SOV ($/hour)</v>
      </c>
      <c r="J14" s="15" t="str">
        <f>IF(COUNTA(User_Classes)&gt;=2,INDEX(User_Classes,1,2)&amp;" ($/hour)","")</f>
        <v>HOV2 ($/hour)</v>
      </c>
      <c r="K14" s="15" t="str">
        <f>IF(COUNTA(User_Classes)&gt;=3,INDEX(User_Classes,1,3)&amp;" ($/hour)","")</f>
        <v>HOV3 ($/hour)</v>
      </c>
      <c r="L14" s="15" t="str">
        <f>IF(COUNTA(User_Classes)&gt;=4,INDEX(User_Classes,1,4)&amp;" ($/hour)","")</f>
        <v>COM ($/hour)</v>
      </c>
      <c r="M14" s="15" t="str">
        <f>IF(COUNTA(User_Classes)&gt;=5,INDEX(User_Classes,1,5)&amp;" ($/hour)","")</f>
        <v>MTK ($/hour)</v>
      </c>
      <c r="N14" s="15" t="str">
        <f>IF(COUNTA(User_Classes)&gt;=6,INDEX(User_Classes,1,6)&amp;" ($/hour)","")</f>
        <v>HTK ($/hour)</v>
      </c>
      <c r="Y14" s="15" t="s">
        <v>173</v>
      </c>
      <c r="Z14" s="15">
        <v>0</v>
      </c>
      <c r="AB14" s="15" t="s">
        <v>173</v>
      </c>
      <c r="AC14" s="15">
        <v>0</v>
      </c>
      <c r="AE14" s="15" t="s">
        <v>173</v>
      </c>
      <c r="AF14" s="15">
        <v>0</v>
      </c>
      <c r="AH14" s="15" t="s">
        <v>173</v>
      </c>
      <c r="AI14" s="15">
        <v>0</v>
      </c>
      <c r="AK14" s="15" t="s">
        <v>173</v>
      </c>
      <c r="AL14" s="15">
        <v>0</v>
      </c>
      <c r="AN14" s="15" t="s">
        <v>173</v>
      </c>
      <c r="AO14" s="15">
        <v>0</v>
      </c>
    </row>
    <row r="15" spans="1:80" ht="50" x14ac:dyDescent="0.25">
      <c r="A15" s="16">
        <f t="shared" si="1"/>
        <v>14</v>
      </c>
      <c r="B15" s="22" t="s">
        <v>221</v>
      </c>
      <c r="C15" s="23" t="s">
        <v>146</v>
      </c>
      <c r="D15" s="24" t="s">
        <v>270</v>
      </c>
      <c r="E15" s="24" t="s">
        <v>276</v>
      </c>
      <c r="F15" s="18"/>
      <c r="G15" s="18"/>
      <c r="H15" s="19">
        <f>IF(C15="","",12-COUNTBLANK(I15:T15))</f>
        <v>1</v>
      </c>
      <c r="I15" s="35" t="s">
        <v>373</v>
      </c>
      <c r="J15" s="18"/>
      <c r="K15" s="18"/>
      <c r="L15" s="18"/>
      <c r="M15" s="18"/>
      <c r="N15" s="18"/>
      <c r="O15" s="18"/>
      <c r="P15" s="18"/>
      <c r="Q15" s="18"/>
      <c r="R15" s="18"/>
      <c r="S15" s="18"/>
      <c r="T15" s="18"/>
      <c r="U15" s="18"/>
      <c r="V15" s="18"/>
      <c r="W15" s="18"/>
      <c r="X15" s="18"/>
      <c r="Y15" s="18"/>
      <c r="Z15" s="18"/>
      <c r="AA15" s="18"/>
      <c r="AB15" s="18"/>
      <c r="AC15" s="18"/>
      <c r="AD15" s="18"/>
      <c r="AE15" s="18"/>
      <c r="AF15" s="18"/>
      <c r="AG15" s="18"/>
      <c r="AH15" s="18"/>
      <c r="AI15" s="18"/>
      <c r="AJ15" s="18"/>
      <c r="AK15" s="18"/>
      <c r="AL15" s="18"/>
      <c r="AM15" s="18"/>
      <c r="AN15" s="18"/>
      <c r="AO15" s="18"/>
      <c r="AP15" s="20"/>
      <c r="AQ15" s="20"/>
      <c r="AR15" s="20"/>
      <c r="AS15" s="20"/>
      <c r="AT15" s="20"/>
      <c r="AU15" s="20"/>
      <c r="AV15" s="20"/>
      <c r="AW15" s="20"/>
      <c r="AX15" s="20"/>
      <c r="AY15" s="20"/>
      <c r="AZ15" s="20"/>
      <c r="BA15" s="20"/>
      <c r="BB15" s="20"/>
    </row>
    <row r="16" spans="1:80" ht="62.5" x14ac:dyDescent="0.25">
      <c r="A16" s="16">
        <f t="shared" si="1"/>
        <v>15</v>
      </c>
      <c r="B16" s="22" t="s">
        <v>222</v>
      </c>
      <c r="C16" s="23" t="s">
        <v>176</v>
      </c>
      <c r="D16" s="24" t="s">
        <v>270</v>
      </c>
      <c r="E16" s="24" t="str">
        <f>"Managed Lane Access - "&amp;INDEX(Model_Years,1,1)&amp;" Base Case"</f>
        <v>Managed Lane Access - 2013 Base Case</v>
      </c>
      <c r="F16" s="18"/>
      <c r="G16" s="24" t="s">
        <v>278</v>
      </c>
      <c r="H16" s="19">
        <f t="shared" si="2"/>
        <v>6</v>
      </c>
      <c r="I16" s="15" t="str">
        <f>IF(COUNTA(User_Classes)&gt;=1,INDEX(User_Classes,1,1),"")</f>
        <v>SOV</v>
      </c>
      <c r="J16" s="15" t="str">
        <f>IF(COUNTA(User_Classes)&gt;=2,INDEX(User_Classes,1,2),"")</f>
        <v>HOV2</v>
      </c>
      <c r="K16" s="15" t="str">
        <f>IF(COUNTA(User_Classes)&gt;=3,INDEX(User_Classes,1,3),"")</f>
        <v>HOV3</v>
      </c>
      <c r="L16" s="15" t="str">
        <f>IF(COUNTA(User_Classes)&gt;=4,INDEX(User_Classes,1,4),"")</f>
        <v>COM</v>
      </c>
      <c r="M16" s="15" t="str">
        <f>IF(COUNTA(User_Classes)&gt;=5,INDEX(User_Classes,1,5),"")</f>
        <v>MTK</v>
      </c>
      <c r="N16" s="15" t="str">
        <f>IF(COUNTA(User_Classes)&gt;=6,INDEX(User_Classes,1,6),"")</f>
        <v>HTK</v>
      </c>
      <c r="O16" s="18"/>
      <c r="P16" s="18"/>
      <c r="Q16" s="18"/>
      <c r="R16" s="18"/>
      <c r="S16" s="18"/>
      <c r="T16" s="18"/>
      <c r="U16" s="18"/>
      <c r="V16" s="18"/>
      <c r="W16" s="18"/>
      <c r="X16" s="18"/>
      <c r="Y16" s="18"/>
      <c r="Z16" s="18"/>
      <c r="AA16" s="18"/>
      <c r="AB16" s="18"/>
      <c r="AC16" s="18"/>
      <c r="AD16" s="18"/>
      <c r="AE16" s="18"/>
      <c r="AF16" s="18"/>
      <c r="AG16" s="18"/>
      <c r="AH16" s="18"/>
      <c r="AI16" s="18"/>
      <c r="AJ16" s="18"/>
      <c r="AK16" s="18"/>
      <c r="AL16" s="18"/>
      <c r="AM16" s="18"/>
      <c r="AN16" s="18"/>
      <c r="AO16" s="18"/>
      <c r="AP16" s="20"/>
      <c r="AQ16" s="20"/>
      <c r="AR16" s="20"/>
      <c r="AS16" s="20"/>
      <c r="AT16" s="20"/>
      <c r="AU16" s="20"/>
      <c r="AV16" s="20"/>
      <c r="AW16" s="20"/>
      <c r="AX16" s="20"/>
      <c r="AY16" s="20"/>
      <c r="AZ16" s="20"/>
      <c r="BA16" s="20"/>
      <c r="BB16" s="20"/>
      <c r="BO16" s="23" t="s">
        <v>57</v>
      </c>
      <c r="BP16" s="23" t="s">
        <v>58</v>
      </c>
      <c r="BQ16" s="23" t="s">
        <v>59</v>
      </c>
      <c r="CB16" s="15">
        <f>COUNTA(BO16:CA16)</f>
        <v>3</v>
      </c>
    </row>
    <row r="17" spans="1:80" ht="62.5" x14ac:dyDescent="0.25">
      <c r="A17" s="16">
        <f t="shared" si="1"/>
        <v>16</v>
      </c>
      <c r="B17" s="22" t="s">
        <v>223</v>
      </c>
      <c r="C17" s="23" t="s">
        <v>176</v>
      </c>
      <c r="D17" s="24" t="s">
        <v>270</v>
      </c>
      <c r="E17" s="24" t="str">
        <f>"Managed Lane Access - "&amp;INDEX(Model_Years,1,1)&amp;" Project Case"</f>
        <v>Managed Lane Access - 2013 Project Case</v>
      </c>
      <c r="F17" s="18"/>
      <c r="G17" s="24" t="s">
        <v>278</v>
      </c>
      <c r="H17" s="19">
        <f t="shared" si="2"/>
        <v>6</v>
      </c>
      <c r="I17" s="15" t="str">
        <f>IF(COUNTA(User_Classes)&gt;=1,INDEX(User_Classes,1,1),"")</f>
        <v>SOV</v>
      </c>
      <c r="J17" s="15" t="str">
        <f>IF(COUNTA(User_Classes)&gt;=2,INDEX(User_Classes,1,2),"")</f>
        <v>HOV2</v>
      </c>
      <c r="K17" s="15" t="str">
        <f>IF(COUNTA(User_Classes)&gt;=3,INDEX(User_Classes,1,3),"")</f>
        <v>HOV3</v>
      </c>
      <c r="L17" s="15" t="str">
        <f>IF(COUNTA(User_Classes)&gt;=4,INDEX(User_Classes,1,4),"")</f>
        <v>COM</v>
      </c>
      <c r="M17" s="15" t="str">
        <f>IF(COUNTA(User_Classes)&gt;=5,INDEX(User_Classes,1,5),"")</f>
        <v>MTK</v>
      </c>
      <c r="N17" s="15" t="str">
        <f>IF(COUNTA(User_Classes)&gt;=6,INDEX(User_Classes,1,6),"")</f>
        <v>HTK</v>
      </c>
      <c r="O17" s="18"/>
      <c r="P17" s="18"/>
      <c r="Q17" s="18"/>
      <c r="R17" s="18"/>
      <c r="S17" s="18"/>
      <c r="T17" s="18"/>
      <c r="U17" s="18"/>
      <c r="V17" s="18"/>
      <c r="W17" s="18"/>
      <c r="X17" s="18"/>
      <c r="Y17" s="18"/>
      <c r="Z17" s="18"/>
      <c r="AA17" s="18"/>
      <c r="AB17" s="18"/>
      <c r="AC17" s="18"/>
      <c r="AD17" s="18"/>
      <c r="AE17" s="18"/>
      <c r="AF17" s="18"/>
      <c r="AG17" s="18"/>
      <c r="AH17" s="18"/>
      <c r="AI17" s="18"/>
      <c r="AJ17" s="18"/>
      <c r="AK17" s="18"/>
      <c r="AL17" s="18"/>
      <c r="AM17" s="18"/>
      <c r="AN17" s="18"/>
      <c r="AO17" s="18"/>
      <c r="AP17" s="20"/>
      <c r="AQ17" s="20"/>
      <c r="AR17" s="20"/>
      <c r="AS17" s="20"/>
      <c r="AT17" s="20"/>
      <c r="AU17" s="20"/>
      <c r="AV17" s="20"/>
      <c r="AW17" s="20"/>
      <c r="AX17" s="20"/>
      <c r="AY17" s="20"/>
      <c r="AZ17" s="20"/>
      <c r="BA17" s="20"/>
      <c r="BB17" s="20"/>
      <c r="BO17" s="23" t="s">
        <v>57</v>
      </c>
      <c r="BP17" s="23" t="s">
        <v>58</v>
      </c>
      <c r="BQ17" s="23" t="s">
        <v>59</v>
      </c>
      <c r="CB17" s="15">
        <f>COUNTA(BO17:CA17)</f>
        <v>3</v>
      </c>
    </row>
    <row r="18" spans="1:80" ht="62.5" x14ac:dyDescent="0.25">
      <c r="A18" s="16">
        <f t="shared" si="1"/>
        <v>17</v>
      </c>
      <c r="B18" s="22" t="s">
        <v>224</v>
      </c>
      <c r="C18" s="23" t="s">
        <v>176</v>
      </c>
      <c r="D18" s="24" t="s">
        <v>270</v>
      </c>
      <c r="E18" s="24" t="str">
        <f>"Managed Lane Access - "&amp;INDEX(Model_Years,1,2)&amp;" Base Case"</f>
        <v>Managed Lane Access - 2035 Base Case</v>
      </c>
      <c r="F18" s="18"/>
      <c r="G18" s="24" t="s">
        <v>278</v>
      </c>
      <c r="H18" s="19">
        <f t="shared" si="2"/>
        <v>6</v>
      </c>
      <c r="I18" s="15" t="str">
        <f>IF(COUNTA(User_Classes)&gt;=1,INDEX(User_Classes,1,1),"")</f>
        <v>SOV</v>
      </c>
      <c r="J18" s="15" t="str">
        <f>IF(COUNTA(User_Classes)&gt;=2,INDEX(User_Classes,1,2),"")</f>
        <v>HOV2</v>
      </c>
      <c r="K18" s="15" t="str">
        <f>IF(COUNTA(User_Classes)&gt;=3,INDEX(User_Classes,1,3),"")</f>
        <v>HOV3</v>
      </c>
      <c r="L18" s="15" t="str">
        <f>IF(COUNTA(User_Classes)&gt;=4,INDEX(User_Classes,1,4),"")</f>
        <v>COM</v>
      </c>
      <c r="M18" s="15" t="str">
        <f>IF(COUNTA(User_Classes)&gt;=5,INDEX(User_Classes,1,5),"")</f>
        <v>MTK</v>
      </c>
      <c r="N18" s="15" t="str">
        <f>IF(COUNTA(User_Classes)&gt;=6,INDEX(User_Classes,1,6),"")</f>
        <v>HTK</v>
      </c>
      <c r="O18" s="18"/>
      <c r="P18" s="18"/>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8"/>
      <c r="AP18" s="20"/>
      <c r="AQ18" s="20"/>
      <c r="AR18" s="20"/>
      <c r="AS18" s="20"/>
      <c r="AT18" s="20"/>
      <c r="AU18" s="20"/>
      <c r="AV18" s="20"/>
      <c r="AW18" s="20"/>
      <c r="AX18" s="20"/>
      <c r="AY18" s="20"/>
      <c r="AZ18" s="20"/>
      <c r="BA18" s="20"/>
      <c r="BB18" s="20"/>
      <c r="BO18" s="23" t="s">
        <v>57</v>
      </c>
      <c r="BP18" s="23" t="s">
        <v>58</v>
      </c>
      <c r="BQ18" s="23" t="s">
        <v>59</v>
      </c>
      <c r="CB18" s="15">
        <f>COUNTA(BO18:CA18)</f>
        <v>3</v>
      </c>
    </row>
    <row r="19" spans="1:80" ht="62.5" x14ac:dyDescent="0.25">
      <c r="A19" s="16">
        <f t="shared" si="1"/>
        <v>18</v>
      </c>
      <c r="B19" s="22" t="s">
        <v>225</v>
      </c>
      <c r="C19" s="23" t="s">
        <v>176</v>
      </c>
      <c r="D19" s="24" t="s">
        <v>270</v>
      </c>
      <c r="E19" s="24" t="str">
        <f>"Managed Lane Access - "&amp;INDEX(Model_Years,1,2)&amp;" Project Case"</f>
        <v>Managed Lane Access - 2035 Project Case</v>
      </c>
      <c r="F19" s="18"/>
      <c r="G19" s="24" t="s">
        <v>278</v>
      </c>
      <c r="H19" s="19">
        <f t="shared" si="2"/>
        <v>6</v>
      </c>
      <c r="I19" s="15" t="str">
        <f>IF(COUNTA(User_Classes)&gt;=1,INDEX(User_Classes,1,1),"")</f>
        <v>SOV</v>
      </c>
      <c r="J19" s="15" t="str">
        <f>IF(COUNTA(User_Classes)&gt;=2,INDEX(User_Classes,1,2),"")</f>
        <v>HOV2</v>
      </c>
      <c r="K19" s="15" t="str">
        <f>IF(COUNTA(User_Classes)&gt;=3,INDEX(User_Classes,1,3),"")</f>
        <v>HOV3</v>
      </c>
      <c r="L19" s="15" t="str">
        <f>IF(COUNTA(User_Classes)&gt;=4,INDEX(User_Classes,1,4),"")</f>
        <v>COM</v>
      </c>
      <c r="M19" s="15" t="str">
        <f>IF(COUNTA(User_Classes)&gt;=5,INDEX(User_Classes,1,5),"")</f>
        <v>MTK</v>
      </c>
      <c r="N19" s="15" t="str">
        <f>IF(COUNTA(User_Classes)&gt;=6,INDEX(User_Classes,1,6),"")</f>
        <v>HTK</v>
      </c>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8"/>
      <c r="AP19" s="20"/>
      <c r="AQ19" s="20"/>
      <c r="AR19" s="20"/>
      <c r="AS19" s="20"/>
      <c r="AT19" s="20"/>
      <c r="AU19" s="20"/>
      <c r="AV19" s="20"/>
      <c r="AW19" s="20"/>
      <c r="AX19" s="20"/>
      <c r="AY19" s="20"/>
      <c r="AZ19" s="20"/>
      <c r="BA19" s="20"/>
      <c r="BB19" s="20"/>
      <c r="BO19" s="23" t="s">
        <v>57</v>
      </c>
      <c r="BP19" s="23" t="s">
        <v>58</v>
      </c>
      <c r="BQ19" s="23" t="s">
        <v>59</v>
      </c>
      <c r="CB19" s="15">
        <f>COUNTA(BO19:CA19)</f>
        <v>3</v>
      </c>
    </row>
    <row r="20" spans="1:80" ht="37.5" x14ac:dyDescent="0.25">
      <c r="A20" s="16">
        <f t="shared" si="1"/>
        <v>19</v>
      </c>
      <c r="B20" s="22" t="s">
        <v>226</v>
      </c>
      <c r="C20" s="23" t="s">
        <v>154</v>
      </c>
      <c r="D20" s="24" t="s">
        <v>11</v>
      </c>
      <c r="E20" s="24" t="s">
        <v>11</v>
      </c>
      <c r="F20" s="24" t="s">
        <v>234</v>
      </c>
      <c r="G20" s="24" t="s">
        <v>230</v>
      </c>
      <c r="H20" s="19">
        <f t="shared" si="2"/>
        <v>4</v>
      </c>
      <c r="I20" s="25" t="s">
        <v>227</v>
      </c>
      <c r="J20" s="25" t="s">
        <v>228</v>
      </c>
      <c r="K20" s="25" t="s">
        <v>229</v>
      </c>
      <c r="L20" s="25" t="s">
        <v>277</v>
      </c>
      <c r="M20" s="25"/>
      <c r="N20" s="18"/>
      <c r="O20" s="18"/>
      <c r="P20" s="18"/>
      <c r="Q20" s="18"/>
      <c r="R20" s="18"/>
      <c r="S20" s="18"/>
      <c r="T20" s="18"/>
      <c r="U20" s="18"/>
      <c r="V20" s="18"/>
      <c r="W20" s="18"/>
      <c r="X20" s="18"/>
      <c r="Y20" s="24" t="s">
        <v>173</v>
      </c>
      <c r="Z20" s="24"/>
      <c r="AA20" s="18"/>
      <c r="AB20" s="24" t="s">
        <v>173</v>
      </c>
      <c r="AC20" s="18"/>
      <c r="AD20" s="18"/>
      <c r="AE20" s="24" t="s">
        <v>173</v>
      </c>
      <c r="AF20" s="18"/>
      <c r="AG20" s="18"/>
      <c r="AH20" s="24" t="s">
        <v>173</v>
      </c>
      <c r="AI20" s="18"/>
      <c r="AJ20" s="18"/>
      <c r="AK20" s="24"/>
      <c r="AL20" s="18"/>
      <c r="AM20" s="18"/>
      <c r="AN20" s="18"/>
      <c r="AO20" s="18"/>
      <c r="AP20" s="20"/>
      <c r="AQ20" s="20"/>
      <c r="AR20" s="20"/>
      <c r="AS20" s="20"/>
      <c r="AT20" s="20"/>
      <c r="AU20" s="20"/>
      <c r="AV20" s="20"/>
      <c r="AW20" s="20"/>
      <c r="AX20" s="20"/>
      <c r="AY20" s="20"/>
      <c r="AZ20" s="20"/>
      <c r="BA20" s="20"/>
      <c r="BB20" s="20"/>
    </row>
    <row r="21" spans="1:80" x14ac:dyDescent="0.25">
      <c r="A21" s="16">
        <f t="shared" si="1"/>
        <v>20</v>
      </c>
      <c r="B21" s="17" t="s">
        <v>153</v>
      </c>
      <c r="C21" s="18" t="s">
        <v>154</v>
      </c>
      <c r="D21" s="18" t="s">
        <v>155</v>
      </c>
      <c r="E21" s="18" t="s">
        <v>15</v>
      </c>
      <c r="F21" s="18"/>
      <c r="G21" s="18"/>
      <c r="H21" s="19">
        <f t="shared" si="2"/>
        <v>1</v>
      </c>
      <c r="I21" s="18" t="s">
        <v>156</v>
      </c>
      <c r="J21" s="18"/>
      <c r="K21" s="18"/>
      <c r="L21" s="18"/>
      <c r="M21" s="18"/>
      <c r="N21" s="18"/>
      <c r="O21" s="18"/>
      <c r="P21" s="18"/>
      <c r="Q21" s="18"/>
      <c r="R21" s="18"/>
      <c r="S21" s="18"/>
      <c r="T21" s="18"/>
      <c r="U21" s="18"/>
      <c r="V21" s="18"/>
      <c r="W21" s="18"/>
      <c r="X21" s="20"/>
      <c r="Y21" s="15" t="s">
        <v>157</v>
      </c>
      <c r="Z21" s="15">
        <v>1</v>
      </c>
      <c r="AA21" s="15">
        <v>10</v>
      </c>
    </row>
    <row r="22" spans="1:80" x14ac:dyDescent="0.25">
      <c r="A22" s="16">
        <f t="shared" ref="A22:A37" si="3">A21+1</f>
        <v>21</v>
      </c>
      <c r="B22" s="17"/>
      <c r="C22" s="18" t="s">
        <v>158</v>
      </c>
      <c r="D22" s="18"/>
      <c r="E22" s="18"/>
      <c r="F22" s="18"/>
      <c r="G22" s="18"/>
      <c r="H22" s="19">
        <f t="shared" ref="H22:H27" si="4">IF(C22="","",12-COUNTBLANK(I22:T22))</f>
        <v>0</v>
      </c>
      <c r="I22" s="18"/>
      <c r="J22" s="18"/>
      <c r="K22" s="18"/>
      <c r="L22" s="18"/>
      <c r="M22" s="18"/>
      <c r="N22" s="18"/>
      <c r="O22" s="18"/>
      <c r="P22" s="18"/>
      <c r="Q22" s="18"/>
      <c r="R22" s="18"/>
      <c r="S22" s="18"/>
      <c r="T22" s="18"/>
      <c r="U22" s="18"/>
      <c r="V22" s="18"/>
      <c r="W22" s="18"/>
      <c r="X22" s="20"/>
      <c r="BC22" s="15" t="str">
        <f>IF(Num_Segments&lt;Stored_Num_Segments,"clear_segs","seg_names")</f>
        <v>seg_names</v>
      </c>
    </row>
    <row r="23" spans="1:80" ht="100" x14ac:dyDescent="0.25">
      <c r="A23" s="16">
        <f t="shared" si="3"/>
        <v>22</v>
      </c>
      <c r="B23" s="17" t="s">
        <v>159</v>
      </c>
      <c r="C23" s="18" t="s">
        <v>160</v>
      </c>
      <c r="D23" s="18" t="s">
        <v>161</v>
      </c>
      <c r="E23" s="18" t="s">
        <v>162</v>
      </c>
      <c r="F23" s="18"/>
      <c r="G23" s="18"/>
      <c r="H23" s="19">
        <f t="shared" si="4"/>
        <v>1</v>
      </c>
      <c r="I23" s="18" t="s">
        <v>163</v>
      </c>
      <c r="J23" s="18"/>
      <c r="K23" s="18"/>
      <c r="L23" s="18"/>
      <c r="M23" s="18"/>
      <c r="N23" s="18"/>
      <c r="O23" s="18"/>
      <c r="P23" s="18"/>
      <c r="Q23" s="18"/>
      <c r="R23" s="18"/>
      <c r="S23" s="18"/>
      <c r="T23" s="18"/>
      <c r="U23" s="18"/>
      <c r="V23" s="18"/>
      <c r="W23" s="18"/>
      <c r="X23" s="20"/>
      <c r="BO23" s="15">
        <v>1</v>
      </c>
    </row>
    <row r="24" spans="1:80" x14ac:dyDescent="0.25">
      <c r="A24" s="16">
        <f t="shared" si="3"/>
        <v>23</v>
      </c>
      <c r="B24" s="17" t="s">
        <v>164</v>
      </c>
      <c r="C24" s="18" t="s">
        <v>154</v>
      </c>
      <c r="D24" s="18" t="s">
        <v>155</v>
      </c>
      <c r="E24" s="18" t="s">
        <v>165</v>
      </c>
      <c r="F24" s="18" t="str">
        <f>IF(Num_Segments=1,"Enter the segment's name:","Enter a name for each segment.")</f>
        <v>Enter a name for each segment.</v>
      </c>
      <c r="G24" s="18"/>
      <c r="H24" s="19">
        <f t="shared" si="4"/>
        <v>2</v>
      </c>
      <c r="I24" s="18" t="s">
        <v>166</v>
      </c>
      <c r="J24" s="18" t="str">
        <f>IF(Num_Segments&gt;=2,"Segment 2","")</f>
        <v>Segment 2</v>
      </c>
      <c r="K24" s="18" t="str">
        <f>IF(Num_Segments&gt;=3,"Segment 3","")</f>
        <v/>
      </c>
      <c r="L24" s="18" t="str">
        <f>IF(Num_Segments&gt;=4,"Segment 4","")</f>
        <v/>
      </c>
      <c r="M24" s="18" t="str">
        <f>IF(Num_Segments&gt;=5,"Segment 5","")</f>
        <v/>
      </c>
      <c r="N24" s="18" t="str">
        <f>IF(Num_Segments&gt;=6,"Segment 6","")</f>
        <v/>
      </c>
      <c r="O24" s="18" t="str">
        <f>IF(Num_Segments&gt;=7,"Segment 7","")</f>
        <v/>
      </c>
      <c r="P24" s="18" t="str">
        <f>IF(Num_Segments&gt;=8,"Segment 8","")</f>
        <v/>
      </c>
      <c r="Q24" s="18" t="str">
        <f>IF(Num_Segments&gt;=9,"Segment 9","")</f>
        <v/>
      </c>
      <c r="R24" s="18" t="str">
        <f>IF(Num_Segments&gt;=10,"Segment 10","")</f>
        <v/>
      </c>
      <c r="S24" s="18"/>
      <c r="T24" s="18"/>
      <c r="U24" s="18"/>
      <c r="V24" s="18"/>
      <c r="W24" s="18"/>
      <c r="X24" s="20"/>
      <c r="Y24" s="15" t="s">
        <v>167</v>
      </c>
      <c r="Z24" s="15">
        <v>1</v>
      </c>
      <c r="AB24" s="15" t="s">
        <v>167</v>
      </c>
      <c r="AC24" s="15">
        <v>1</v>
      </c>
      <c r="AE24" s="15" t="s">
        <v>167</v>
      </c>
      <c r="AF24" s="15">
        <v>1</v>
      </c>
      <c r="AH24" s="15" t="s">
        <v>167</v>
      </c>
      <c r="AI24" s="15">
        <v>1</v>
      </c>
      <c r="AK24" s="15" t="s">
        <v>167</v>
      </c>
      <c r="AL24" s="15">
        <v>1</v>
      </c>
      <c r="AN24" s="15" t="s">
        <v>167</v>
      </c>
      <c r="AO24" s="15">
        <v>1</v>
      </c>
      <c r="AQ24" s="15" t="s">
        <v>167</v>
      </c>
      <c r="AR24" s="15">
        <v>1</v>
      </c>
      <c r="AT24" s="15" t="s">
        <v>167</v>
      </c>
      <c r="AU24" s="15">
        <v>1</v>
      </c>
      <c r="AW24" s="15" t="s">
        <v>167</v>
      </c>
      <c r="AX24" s="15">
        <v>1</v>
      </c>
      <c r="AZ24" s="15" t="s">
        <v>167</v>
      </c>
      <c r="BA24" s="15">
        <v>1</v>
      </c>
    </row>
    <row r="25" spans="1:80" ht="150" x14ac:dyDescent="0.25">
      <c r="A25" s="16">
        <f t="shared" si="3"/>
        <v>24</v>
      </c>
      <c r="B25" s="17" t="s">
        <v>168</v>
      </c>
      <c r="C25" s="18" t="s">
        <v>146</v>
      </c>
      <c r="D25" s="18" t="s">
        <v>155</v>
      </c>
      <c r="E25" s="18" t="s">
        <v>169</v>
      </c>
      <c r="F25" s="18" t="str">
        <f>IF(Num_Segments&gt;1,"The next series of screens will repeat.","")</f>
        <v>The next series of screens will repeat.</v>
      </c>
      <c r="G25" s="18"/>
      <c r="H25" s="19">
        <f t="shared" si="4"/>
        <v>1</v>
      </c>
      <c r="I25" s="24" t="s">
        <v>231</v>
      </c>
      <c r="J25" s="18"/>
      <c r="K25" s="18"/>
      <c r="L25" s="18"/>
      <c r="M25" s="18"/>
      <c r="N25" s="18"/>
      <c r="O25" s="18"/>
      <c r="P25" s="18"/>
      <c r="Q25" s="18"/>
      <c r="R25" s="18"/>
      <c r="S25" s="18"/>
      <c r="T25" s="18"/>
      <c r="U25" s="18"/>
      <c r="V25" s="18"/>
      <c r="W25" s="18"/>
      <c r="X25" s="20"/>
      <c r="Y25" s="20"/>
      <c r="Z25" s="20"/>
      <c r="AA25" s="20"/>
      <c r="AB25" s="20"/>
      <c r="AC25" s="20"/>
      <c r="AD25" s="20"/>
      <c r="AE25" s="20"/>
      <c r="AF25" s="20"/>
      <c r="AG25" s="20"/>
      <c r="AH25" s="20"/>
      <c r="AI25" s="20"/>
      <c r="AJ25" s="20"/>
      <c r="AK25" s="20"/>
      <c r="AL25" s="20"/>
      <c r="AM25" s="20"/>
      <c r="AN25" s="20"/>
      <c r="AO25" s="20"/>
      <c r="AP25" s="20"/>
      <c r="AQ25" s="20"/>
      <c r="AR25" s="20"/>
      <c r="AS25" s="20"/>
      <c r="AT25" s="20"/>
      <c r="AU25" s="20"/>
      <c r="AV25" s="20"/>
      <c r="AW25" s="20"/>
      <c r="AX25" s="20"/>
      <c r="AY25" s="20"/>
      <c r="AZ25" s="20"/>
      <c r="BA25" s="20"/>
      <c r="BB25" s="20"/>
    </row>
    <row r="26" spans="1:80" x14ac:dyDescent="0.25">
      <c r="A26" s="16">
        <f t="shared" si="3"/>
        <v>25</v>
      </c>
      <c r="B26" s="17" t="s">
        <v>170</v>
      </c>
      <c r="C26" s="18" t="s">
        <v>171</v>
      </c>
      <c r="D26" s="18"/>
      <c r="E26" s="18" t="s">
        <v>155</v>
      </c>
      <c r="F26" s="18"/>
      <c r="G26" s="18"/>
      <c r="H26" s="19">
        <f t="shared" si="4"/>
        <v>1</v>
      </c>
      <c r="I26" s="18">
        <f>Num_Segments</f>
        <v>2</v>
      </c>
      <c r="K26" s="18"/>
      <c r="L26" s="18"/>
      <c r="M26" s="18"/>
      <c r="N26" s="18"/>
      <c r="O26" s="18"/>
      <c r="P26" s="18"/>
      <c r="Q26" s="18"/>
      <c r="R26" s="18"/>
      <c r="S26" s="18"/>
      <c r="T26" s="18"/>
      <c r="U26" s="18" t="s">
        <v>172</v>
      </c>
      <c r="V26" s="18"/>
      <c r="W26" s="18"/>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row>
    <row r="27" spans="1:80" ht="37.5" x14ac:dyDescent="0.25">
      <c r="A27" s="16">
        <f t="shared" si="3"/>
        <v>26</v>
      </c>
      <c r="B27" s="22" t="s">
        <v>232</v>
      </c>
      <c r="C27" s="24" t="s">
        <v>154</v>
      </c>
      <c r="D27" s="18" t="str">
        <f t="shared" ref="D27:D36" si="5">IF(Loop_Index=0,"Segment Data",INDEX(Segment_Names,1,Loop_Index))</f>
        <v>Segment Data</v>
      </c>
      <c r="E27" s="24" t="s">
        <v>233</v>
      </c>
      <c r="F27" s="18"/>
      <c r="G27" s="24" t="s">
        <v>237</v>
      </c>
      <c r="H27" s="19">
        <f t="shared" si="4"/>
        <v>3</v>
      </c>
      <c r="I27" s="24" t="s">
        <v>34</v>
      </c>
      <c r="J27" s="24" t="s">
        <v>235</v>
      </c>
      <c r="K27" s="24" t="s">
        <v>236</v>
      </c>
      <c r="L27" s="18"/>
      <c r="M27" s="18"/>
      <c r="N27" s="18"/>
      <c r="O27" s="18"/>
      <c r="P27" s="18"/>
      <c r="Q27" s="18"/>
      <c r="R27" s="18"/>
      <c r="S27" s="18"/>
      <c r="T27" s="18"/>
      <c r="U27" s="18"/>
      <c r="V27" s="18">
        <v>1</v>
      </c>
      <c r="W27" s="18"/>
      <c r="X27" s="18"/>
      <c r="Y27" s="24" t="s">
        <v>173</v>
      </c>
      <c r="Z27" s="18">
        <v>0.01</v>
      </c>
      <c r="AA27" s="18"/>
      <c r="AB27" s="24" t="s">
        <v>167</v>
      </c>
      <c r="AC27" s="18">
        <v>1</v>
      </c>
      <c r="AD27" s="18"/>
      <c r="AE27" s="24" t="s">
        <v>167</v>
      </c>
      <c r="AF27" s="18">
        <v>1</v>
      </c>
      <c r="AG27" s="18"/>
      <c r="AH27" s="18"/>
      <c r="AI27" s="18"/>
      <c r="AJ27" s="18"/>
      <c r="AK27" s="18"/>
      <c r="AL27" s="18"/>
      <c r="AM27" s="18"/>
      <c r="AN27" s="18"/>
      <c r="AO27" s="18"/>
      <c r="AP27" s="18"/>
      <c r="AQ27" s="18"/>
      <c r="AR27" s="18"/>
      <c r="AS27" s="18"/>
      <c r="AT27" s="18"/>
      <c r="AU27" s="18"/>
      <c r="AV27" s="18"/>
      <c r="AW27" s="18"/>
      <c r="AX27" s="18"/>
      <c r="AY27" s="18"/>
      <c r="AZ27" s="18"/>
      <c r="BA27" s="18"/>
      <c r="BB27" s="18"/>
    </row>
    <row r="28" spans="1:80" x14ac:dyDescent="0.25">
      <c r="A28" s="16">
        <f t="shared" si="3"/>
        <v>27</v>
      </c>
      <c r="B28" s="22" t="s">
        <v>238</v>
      </c>
      <c r="C28" s="24" t="s">
        <v>239</v>
      </c>
      <c r="D28" s="18" t="str">
        <f t="shared" si="5"/>
        <v>Segment Data</v>
      </c>
      <c r="E28" s="24" t="s">
        <v>240</v>
      </c>
      <c r="F28" s="23" t="e">
        <f>"Model Year: "&amp;INDEX(Model_Years,1,1)&amp;"
Direction: "&amp;INDEX(Directions,Loop_Index,1)</f>
        <v>#VALUE!</v>
      </c>
      <c r="G28" s="18"/>
      <c r="H28" s="19">
        <v>20</v>
      </c>
      <c r="I28" s="18" t="str">
        <f t="shared" ref="I28:I35" si="6">INDEX(Time_Periods,1,1)</f>
        <v>AM Peak</v>
      </c>
      <c r="J28" s="18" t="str">
        <f t="shared" ref="J28:J35" si="7">IF(COUNTA(Time_Periods)&gt;=2,INDEX(Time_Periods,1,2),"")</f>
        <v>Midday</v>
      </c>
      <c r="K28" s="18" t="str">
        <f t="shared" ref="K28:K35" si="8">IF(COUNTA(Time_Periods)&gt;=3,INDEX(Time_Periods,1,3),"")</f>
        <v>PM Peak</v>
      </c>
      <c r="L28" s="18" t="str">
        <f t="shared" ref="L28:L35" si="9">IF(COUNTA(Time_Periods)&gt;=4,INDEX(Time_Periods,1,4),"")</f>
        <v>Night</v>
      </c>
      <c r="M28" s="18" t="str">
        <f t="shared" ref="M28:M35" si="10">IF(COUNTA(Time_Periods)&gt;=5,INDEX(Time_Periods,1,5),"")</f>
        <v/>
      </c>
      <c r="N28" s="23" t="s">
        <v>250</v>
      </c>
      <c r="O28" s="23" t="s">
        <v>249</v>
      </c>
      <c r="P28" s="23" t="s">
        <v>251</v>
      </c>
      <c r="Q28" s="23" t="s">
        <v>252</v>
      </c>
      <c r="U28" s="18"/>
      <c r="V28" s="18">
        <v>11</v>
      </c>
      <c r="W28" s="18"/>
      <c r="X28" s="18"/>
      <c r="Y28" s="18"/>
      <c r="Z28" s="18"/>
      <c r="AA28" s="18"/>
      <c r="AB28" s="18"/>
      <c r="AC28" s="18"/>
      <c r="AD28" s="18"/>
      <c r="AE28" s="18"/>
      <c r="AF28" s="18"/>
      <c r="AG28" s="18"/>
      <c r="AH28" s="18"/>
      <c r="AI28" s="18"/>
      <c r="AJ28" s="18"/>
      <c r="AK28" s="18"/>
      <c r="AL28" s="18"/>
      <c r="AM28" s="18"/>
      <c r="AN28" s="18"/>
      <c r="AO28" s="18"/>
      <c r="AP28" s="18"/>
      <c r="AQ28" s="18"/>
      <c r="AR28" s="18"/>
      <c r="AS28" s="18"/>
      <c r="AT28" s="18"/>
      <c r="AU28" s="18"/>
      <c r="AV28" s="18"/>
      <c r="AW28" s="18"/>
      <c r="AX28" s="18"/>
      <c r="AY28" s="18"/>
      <c r="AZ28" s="18"/>
      <c r="BA28" s="18"/>
      <c r="BB28" s="18"/>
    </row>
    <row r="29" spans="1:80" x14ac:dyDescent="0.25">
      <c r="A29" s="16">
        <f t="shared" si="3"/>
        <v>28</v>
      </c>
      <c r="B29" s="22" t="s">
        <v>241</v>
      </c>
      <c r="C29" s="24" t="s">
        <v>239</v>
      </c>
      <c r="D29" s="18" t="str">
        <f t="shared" si="5"/>
        <v>Segment Data</v>
      </c>
      <c r="E29" s="24" t="s">
        <v>240</v>
      </c>
      <c r="F29" s="23" t="e">
        <f>"Model Year: "&amp;INDEX(Model_Years,1,1)&amp;"
Direction: "&amp;INDEX(Directions,Loop_Index,2)</f>
        <v>#VALUE!</v>
      </c>
      <c r="G29" s="18"/>
      <c r="H29" s="19">
        <v>20</v>
      </c>
      <c r="I29" s="18" t="str">
        <f t="shared" si="6"/>
        <v>AM Peak</v>
      </c>
      <c r="J29" s="18" t="str">
        <f t="shared" si="7"/>
        <v>Midday</v>
      </c>
      <c r="K29" s="18" t="str">
        <f t="shared" si="8"/>
        <v>PM Peak</v>
      </c>
      <c r="L29" s="18" t="str">
        <f t="shared" si="9"/>
        <v>Night</v>
      </c>
      <c r="M29" s="18" t="str">
        <f t="shared" si="10"/>
        <v/>
      </c>
      <c r="N29" s="23" t="s">
        <v>250</v>
      </c>
      <c r="O29" s="23" t="s">
        <v>249</v>
      </c>
      <c r="P29" s="23" t="s">
        <v>251</v>
      </c>
      <c r="Q29" s="23" t="s">
        <v>252</v>
      </c>
      <c r="U29" s="18"/>
      <c r="V29" s="18">
        <f>V28+20</f>
        <v>31</v>
      </c>
      <c r="W29" s="18"/>
      <c r="X29" s="18"/>
      <c r="Y29" s="18"/>
      <c r="Z29" s="18"/>
      <c r="AA29" s="18"/>
      <c r="AB29" s="18"/>
      <c r="AC29" s="18"/>
      <c r="AD29" s="18"/>
      <c r="AE29" s="18"/>
      <c r="AF29" s="18"/>
      <c r="AG29" s="18"/>
      <c r="AH29" s="18"/>
      <c r="AI29" s="18"/>
      <c r="AJ29" s="18"/>
      <c r="AK29" s="18"/>
      <c r="AL29" s="18"/>
      <c r="AM29" s="18"/>
      <c r="AN29" s="18"/>
      <c r="AO29" s="18"/>
      <c r="AP29" s="18"/>
      <c r="AQ29" s="18"/>
      <c r="AR29" s="18"/>
      <c r="AS29" s="18"/>
      <c r="AT29" s="18"/>
      <c r="AU29" s="18"/>
      <c r="AV29" s="18"/>
      <c r="AW29" s="18"/>
      <c r="AX29" s="18"/>
      <c r="AY29" s="18"/>
      <c r="AZ29" s="18"/>
      <c r="BA29" s="18"/>
      <c r="BB29" s="18"/>
    </row>
    <row r="30" spans="1:80" x14ac:dyDescent="0.25">
      <c r="A30" s="16">
        <f t="shared" si="3"/>
        <v>29</v>
      </c>
      <c r="B30" s="22" t="s">
        <v>242</v>
      </c>
      <c r="C30" s="24" t="s">
        <v>239</v>
      </c>
      <c r="D30" s="18" t="str">
        <f t="shared" si="5"/>
        <v>Segment Data</v>
      </c>
      <c r="E30" s="24" t="s">
        <v>240</v>
      </c>
      <c r="F30" s="23" t="e">
        <f>"Model Year: "&amp;INDEX(Model_Years,1,2)&amp;"
Direction: "&amp;INDEX(Directions,Loop_Index,1)</f>
        <v>#VALUE!</v>
      </c>
      <c r="G30" s="18"/>
      <c r="H30" s="19">
        <v>20</v>
      </c>
      <c r="I30" s="18" t="str">
        <f t="shared" si="6"/>
        <v>AM Peak</v>
      </c>
      <c r="J30" s="18" t="str">
        <f t="shared" si="7"/>
        <v>Midday</v>
      </c>
      <c r="K30" s="18" t="str">
        <f t="shared" si="8"/>
        <v>PM Peak</v>
      </c>
      <c r="L30" s="18" t="str">
        <f t="shared" si="9"/>
        <v>Night</v>
      </c>
      <c r="M30" s="18" t="str">
        <f t="shared" si="10"/>
        <v/>
      </c>
      <c r="N30" s="23" t="s">
        <v>250</v>
      </c>
      <c r="O30" s="23" t="s">
        <v>249</v>
      </c>
      <c r="P30" s="23" t="s">
        <v>251</v>
      </c>
      <c r="Q30" s="23" t="s">
        <v>252</v>
      </c>
      <c r="U30" s="18"/>
      <c r="V30" s="18">
        <f>V29+20</f>
        <v>51</v>
      </c>
      <c r="W30" s="18"/>
      <c r="X30" s="18"/>
      <c r="Y30" s="18"/>
      <c r="Z30" s="18"/>
      <c r="AA30" s="18"/>
      <c r="AB30" s="18"/>
      <c r="AC30" s="18"/>
      <c r="AD30" s="18"/>
      <c r="AE30" s="18"/>
      <c r="AF30" s="18"/>
      <c r="AG30" s="18"/>
      <c r="AH30" s="18"/>
      <c r="AI30" s="18"/>
      <c r="AJ30" s="18"/>
      <c r="AK30" s="18"/>
      <c r="AL30" s="18"/>
      <c r="AM30" s="18"/>
      <c r="AN30" s="18"/>
      <c r="AO30" s="18"/>
      <c r="AP30" s="18"/>
      <c r="AQ30" s="18"/>
      <c r="AR30" s="18"/>
      <c r="AS30" s="18"/>
      <c r="AT30" s="18"/>
      <c r="AU30" s="18"/>
      <c r="AV30" s="18"/>
      <c r="AW30" s="18"/>
      <c r="AX30" s="18"/>
      <c r="AY30" s="18"/>
      <c r="AZ30" s="18"/>
      <c r="BA30" s="18"/>
      <c r="BB30" s="18"/>
    </row>
    <row r="31" spans="1:80" x14ac:dyDescent="0.25">
      <c r="A31" s="16">
        <f t="shared" si="3"/>
        <v>30</v>
      </c>
      <c r="B31" s="22" t="s">
        <v>243</v>
      </c>
      <c r="C31" s="24" t="s">
        <v>239</v>
      </c>
      <c r="D31" s="18" t="str">
        <f t="shared" si="5"/>
        <v>Segment Data</v>
      </c>
      <c r="E31" s="24" t="s">
        <v>240</v>
      </c>
      <c r="F31" s="23" t="e">
        <f>"Model Year: "&amp;INDEX(Model_Years,1,2)&amp;"
Direction: "&amp;INDEX(Directions,Loop_Index,2)</f>
        <v>#VALUE!</v>
      </c>
      <c r="G31" s="18"/>
      <c r="H31" s="19">
        <v>20</v>
      </c>
      <c r="I31" s="18" t="str">
        <f t="shared" si="6"/>
        <v>AM Peak</v>
      </c>
      <c r="J31" s="18" t="str">
        <f t="shared" si="7"/>
        <v>Midday</v>
      </c>
      <c r="K31" s="18" t="str">
        <f t="shared" si="8"/>
        <v>PM Peak</v>
      </c>
      <c r="L31" s="18" t="str">
        <f t="shared" si="9"/>
        <v>Night</v>
      </c>
      <c r="M31" s="18" t="str">
        <f t="shared" si="10"/>
        <v/>
      </c>
      <c r="N31" s="23" t="s">
        <v>250</v>
      </c>
      <c r="O31" s="23" t="s">
        <v>249</v>
      </c>
      <c r="P31" s="23" t="s">
        <v>251</v>
      </c>
      <c r="Q31" s="23" t="s">
        <v>252</v>
      </c>
      <c r="U31" s="18"/>
      <c r="V31" s="18">
        <f>V30+20</f>
        <v>71</v>
      </c>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row>
    <row r="32" spans="1:80" x14ac:dyDescent="0.25">
      <c r="A32" s="16">
        <f t="shared" si="3"/>
        <v>31</v>
      </c>
      <c r="B32" s="22" t="s">
        <v>244</v>
      </c>
      <c r="C32" s="24" t="s">
        <v>248</v>
      </c>
      <c r="D32" s="18" t="str">
        <f t="shared" si="5"/>
        <v>Segment Data</v>
      </c>
      <c r="E32" s="24" t="s">
        <v>253</v>
      </c>
      <c r="F32" s="23" t="e">
        <f>"Model Year: "&amp;INDEX(Model_Years,1,1)&amp;"
Direction: "&amp;INDEX(Directions,Loop_Index,1)</f>
        <v>#VALUE!</v>
      </c>
      <c r="G32" s="24" t="s">
        <v>267</v>
      </c>
      <c r="H32" s="19">
        <f>COUNTA(User_Classes)*COUNTA(Time_Periods)</f>
        <v>24</v>
      </c>
      <c r="I32" s="18" t="str">
        <f t="shared" si="6"/>
        <v>AM Peak</v>
      </c>
      <c r="J32" s="18" t="str">
        <f t="shared" si="7"/>
        <v>Midday</v>
      </c>
      <c r="K32" s="18" t="str">
        <f t="shared" si="8"/>
        <v>PM Peak</v>
      </c>
      <c r="L32" s="18" t="str">
        <f t="shared" si="9"/>
        <v>Night</v>
      </c>
      <c r="M32" s="18" t="str">
        <f t="shared" si="10"/>
        <v/>
      </c>
      <c r="N32" s="15" t="str">
        <f>IF(COUNTA(User_Classes)&gt;=1,INDEX(User_Classes,1,1),"")</f>
        <v>SOV</v>
      </c>
      <c r="O32" s="15" t="str">
        <f>IF(COUNTA(User_Classes)&gt;=2,INDEX(User_Classes,1,2),"")</f>
        <v>HOV2</v>
      </c>
      <c r="P32" s="15" t="str">
        <f>IF(COUNTA(User_Classes)&gt;=3,INDEX(User_Classes,1,3),"")</f>
        <v>HOV3</v>
      </c>
      <c r="Q32" s="15" t="str">
        <f>IF(COUNTA(User_Classes)&gt;=4,INDEX(User_Classes,1,4),"")</f>
        <v>COM</v>
      </c>
      <c r="R32" s="15" t="str">
        <f>IF(COUNTA(User_Classes)&gt;=5,INDEX(User_Classes,1,5),"")</f>
        <v>MTK</v>
      </c>
      <c r="S32" s="15" t="str">
        <f>IF(COUNTA(User_Classes)&gt;=6,INDEX(User_Classes,1,6),"")</f>
        <v>HTK</v>
      </c>
      <c r="U32" s="18"/>
      <c r="V32" s="18">
        <f>V31+20</f>
        <v>91</v>
      </c>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row>
    <row r="33" spans="1:55" x14ac:dyDescent="0.25">
      <c r="A33" s="16">
        <f t="shared" si="3"/>
        <v>32</v>
      </c>
      <c r="B33" s="22" t="s">
        <v>245</v>
      </c>
      <c r="C33" s="24" t="s">
        <v>248</v>
      </c>
      <c r="D33" s="18" t="str">
        <f t="shared" si="5"/>
        <v>Segment Data</v>
      </c>
      <c r="E33" s="24" t="s">
        <v>253</v>
      </c>
      <c r="F33" s="23" t="e">
        <f>"Model Year: "&amp;INDEX(Model_Years,1,1)&amp;"
Direction: "&amp;INDEX(Directions,Loop_Index,2)</f>
        <v>#VALUE!</v>
      </c>
      <c r="G33" s="24" t="s">
        <v>267</v>
      </c>
      <c r="H33" s="19">
        <f>COUNTA(User_Classes)*COUNTA(Time_Periods)</f>
        <v>24</v>
      </c>
      <c r="I33" s="18" t="str">
        <f t="shared" si="6"/>
        <v>AM Peak</v>
      </c>
      <c r="J33" s="18" t="str">
        <f t="shared" si="7"/>
        <v>Midday</v>
      </c>
      <c r="K33" s="18" t="str">
        <f t="shared" si="8"/>
        <v>PM Peak</v>
      </c>
      <c r="L33" s="18" t="str">
        <f t="shared" si="9"/>
        <v>Night</v>
      </c>
      <c r="M33" s="18" t="str">
        <f t="shared" si="10"/>
        <v/>
      </c>
      <c r="N33" s="15" t="str">
        <f>IF(COUNTA(User_Classes)&gt;=1,INDEX(User_Classes,1,1),"")</f>
        <v>SOV</v>
      </c>
      <c r="O33" s="15" t="str">
        <f>IF(COUNTA(User_Classes)&gt;=2,INDEX(User_Classes,1,2),"")</f>
        <v>HOV2</v>
      </c>
      <c r="P33" s="15" t="str">
        <f>IF(COUNTA(User_Classes)&gt;=3,INDEX(User_Classes,1,3),"")</f>
        <v>HOV3</v>
      </c>
      <c r="Q33" s="15" t="str">
        <f>IF(COUNTA(User_Classes)&gt;=4,INDEX(User_Classes,1,4),"")</f>
        <v>COM</v>
      </c>
      <c r="R33" s="15" t="str">
        <f>IF(COUNTA(User_Classes)&gt;=5,INDEX(User_Classes,1,5),"")</f>
        <v>MTK</v>
      </c>
      <c r="S33" s="15" t="str">
        <f>IF(COUNTA(User_Classes)&gt;=6,INDEX(User_Classes,1,6),"")</f>
        <v>HTK</v>
      </c>
      <c r="U33" s="18"/>
      <c r="V33" s="18">
        <f>V32+30</f>
        <v>121</v>
      </c>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row>
    <row r="34" spans="1:55" x14ac:dyDescent="0.25">
      <c r="A34" s="16">
        <f t="shared" si="3"/>
        <v>33</v>
      </c>
      <c r="B34" s="22" t="s">
        <v>246</v>
      </c>
      <c r="C34" s="24" t="s">
        <v>248</v>
      </c>
      <c r="D34" s="18" t="str">
        <f t="shared" si="5"/>
        <v>Segment Data</v>
      </c>
      <c r="E34" s="24" t="s">
        <v>253</v>
      </c>
      <c r="F34" s="23" t="e">
        <f>"Model Year: "&amp;INDEX(Model_Years,1,2)&amp;"
Direction: "&amp;INDEX(Directions,Loop_Index,1)</f>
        <v>#VALUE!</v>
      </c>
      <c r="G34" s="24" t="s">
        <v>267</v>
      </c>
      <c r="H34" s="19">
        <f>COUNTA(User_Classes)*COUNTA(Time_Periods)</f>
        <v>24</v>
      </c>
      <c r="I34" s="18" t="str">
        <f t="shared" si="6"/>
        <v>AM Peak</v>
      </c>
      <c r="J34" s="18" t="str">
        <f t="shared" si="7"/>
        <v>Midday</v>
      </c>
      <c r="K34" s="18" t="str">
        <f t="shared" si="8"/>
        <v>PM Peak</v>
      </c>
      <c r="L34" s="18" t="str">
        <f t="shared" si="9"/>
        <v>Night</v>
      </c>
      <c r="M34" s="18" t="str">
        <f t="shared" si="10"/>
        <v/>
      </c>
      <c r="N34" s="15" t="str">
        <f>IF(COUNTA(User_Classes)&gt;=1,INDEX(User_Classes,1,1),"")</f>
        <v>SOV</v>
      </c>
      <c r="O34" s="15" t="str">
        <f>IF(COUNTA(User_Classes)&gt;=2,INDEX(User_Classes,1,2),"")</f>
        <v>HOV2</v>
      </c>
      <c r="P34" s="15" t="str">
        <f>IF(COUNTA(User_Classes)&gt;=3,INDEX(User_Classes,1,3),"")</f>
        <v>HOV3</v>
      </c>
      <c r="Q34" s="15" t="str">
        <f>IF(COUNTA(User_Classes)&gt;=4,INDEX(User_Classes,1,4),"")</f>
        <v>COM</v>
      </c>
      <c r="R34" s="15" t="str">
        <f>IF(COUNTA(User_Classes)&gt;=5,INDEX(User_Classes,1,5),"")</f>
        <v>MTK</v>
      </c>
      <c r="S34" s="15" t="str">
        <f>IF(COUNTA(User_Classes)&gt;=6,INDEX(User_Classes,1,6),"")</f>
        <v>HTK</v>
      </c>
      <c r="U34" s="18"/>
      <c r="V34" s="18">
        <f>V33+30</f>
        <v>151</v>
      </c>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row>
    <row r="35" spans="1:55" x14ac:dyDescent="0.25">
      <c r="A35" s="16">
        <f t="shared" si="3"/>
        <v>34</v>
      </c>
      <c r="B35" s="22" t="s">
        <v>247</v>
      </c>
      <c r="C35" s="24" t="s">
        <v>248</v>
      </c>
      <c r="D35" s="18" t="str">
        <f t="shared" si="5"/>
        <v>Segment Data</v>
      </c>
      <c r="E35" s="24" t="s">
        <v>253</v>
      </c>
      <c r="F35" s="23" t="e">
        <f>"Model Year: "&amp;INDEX(Model_Years,1,2)&amp;"
Direction: "&amp;INDEX(Directions,Loop_Index,2)</f>
        <v>#VALUE!</v>
      </c>
      <c r="G35" s="24" t="s">
        <v>267</v>
      </c>
      <c r="H35" s="19">
        <f>COUNTA(User_Classes)*COUNTA(Time_Periods)</f>
        <v>24</v>
      </c>
      <c r="I35" s="18" t="str">
        <f t="shared" si="6"/>
        <v>AM Peak</v>
      </c>
      <c r="J35" s="18" t="str">
        <f t="shared" si="7"/>
        <v>Midday</v>
      </c>
      <c r="K35" s="18" t="str">
        <f t="shared" si="8"/>
        <v>PM Peak</v>
      </c>
      <c r="L35" s="18" t="str">
        <f t="shared" si="9"/>
        <v>Night</v>
      </c>
      <c r="M35" s="18" t="str">
        <f t="shared" si="10"/>
        <v/>
      </c>
      <c r="N35" s="15" t="str">
        <f>IF(COUNTA(User_Classes)&gt;=1,INDEX(User_Classes,1,1),"")</f>
        <v>SOV</v>
      </c>
      <c r="O35" s="15" t="str">
        <f>IF(COUNTA(User_Classes)&gt;=2,INDEX(User_Classes,1,2),"")</f>
        <v>HOV2</v>
      </c>
      <c r="P35" s="15" t="str">
        <f>IF(COUNTA(User_Classes)&gt;=3,INDEX(User_Classes,1,3),"")</f>
        <v>HOV3</v>
      </c>
      <c r="Q35" s="15" t="str">
        <f>IF(COUNTA(User_Classes)&gt;=4,INDEX(User_Classes,1,4),"")</f>
        <v>COM</v>
      </c>
      <c r="R35" s="15" t="str">
        <f>IF(COUNTA(User_Classes)&gt;=5,INDEX(User_Classes,1,5),"")</f>
        <v>MTK</v>
      </c>
      <c r="S35" s="15" t="str">
        <f>IF(COUNTA(User_Classes)&gt;=6,INDEX(User_Classes,1,6),"")</f>
        <v>HTK</v>
      </c>
      <c r="U35" s="18"/>
      <c r="V35" s="18">
        <f>V34+30</f>
        <v>181</v>
      </c>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row>
    <row r="36" spans="1:55" x14ac:dyDescent="0.25">
      <c r="A36" s="16">
        <f t="shared" si="3"/>
        <v>35</v>
      </c>
      <c r="B36" s="17" t="s">
        <v>174</v>
      </c>
      <c r="C36" s="24" t="s">
        <v>175</v>
      </c>
      <c r="D36" s="18" t="str">
        <f t="shared" si="5"/>
        <v>Segment Data</v>
      </c>
      <c r="E36" s="24"/>
      <c r="F36" s="18"/>
      <c r="G36" s="18"/>
      <c r="H36" s="19"/>
      <c r="I36" s="18"/>
      <c r="J36" s="18"/>
      <c r="K36" s="18"/>
      <c r="L36" s="18"/>
      <c r="M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row>
    <row r="37" spans="1:55" ht="75" x14ac:dyDescent="0.25">
      <c r="A37" s="16">
        <f t="shared" si="3"/>
        <v>36</v>
      </c>
      <c r="B37" s="23" t="s">
        <v>179</v>
      </c>
      <c r="C37" s="23" t="s">
        <v>146</v>
      </c>
      <c r="D37" s="23" t="s">
        <v>254</v>
      </c>
      <c r="E37" s="23" t="s">
        <v>254</v>
      </c>
      <c r="F37" s="24" t="s">
        <v>266</v>
      </c>
      <c r="H37" s="19">
        <f t="shared" ref="H37:H49" si="11">IF(C37="","",12-COUNTBLANK(I37:T37))</f>
        <v>0</v>
      </c>
      <c r="K37" s="17"/>
      <c r="BC37" s="23" t="s">
        <v>179</v>
      </c>
    </row>
    <row r="38" spans="1:55" x14ac:dyDescent="0.25">
      <c r="A38" s="16">
        <f t="shared" ref="A38:A97" si="12">A37+1</f>
        <v>37</v>
      </c>
      <c r="F38" s="18"/>
      <c r="H38" s="19" t="str">
        <f t="shared" si="11"/>
        <v/>
      </c>
      <c r="K38" s="17"/>
    </row>
    <row r="39" spans="1:55" x14ac:dyDescent="0.25">
      <c r="A39" s="16">
        <f t="shared" si="12"/>
        <v>38</v>
      </c>
      <c r="F39" s="18"/>
      <c r="H39" s="19" t="str">
        <f t="shared" si="11"/>
        <v/>
      </c>
      <c r="K39" s="17"/>
    </row>
    <row r="40" spans="1:55" x14ac:dyDescent="0.25">
      <c r="A40" s="16">
        <f t="shared" si="12"/>
        <v>39</v>
      </c>
      <c r="F40" s="18"/>
      <c r="H40" s="19" t="str">
        <f t="shared" si="11"/>
        <v/>
      </c>
      <c r="K40" s="17"/>
    </row>
    <row r="41" spans="1:55" x14ac:dyDescent="0.25">
      <c r="A41" s="16">
        <f t="shared" si="12"/>
        <v>40</v>
      </c>
      <c r="F41" s="18"/>
      <c r="H41" s="19" t="str">
        <f t="shared" si="11"/>
        <v/>
      </c>
      <c r="K41" s="17"/>
    </row>
    <row r="42" spans="1:55" x14ac:dyDescent="0.25">
      <c r="A42" s="16">
        <f t="shared" si="12"/>
        <v>41</v>
      </c>
      <c r="F42" s="18"/>
      <c r="H42" s="19" t="str">
        <f t="shared" si="11"/>
        <v/>
      </c>
      <c r="K42" s="17"/>
    </row>
    <row r="43" spans="1:55" x14ac:dyDescent="0.25">
      <c r="A43" s="16">
        <f t="shared" si="12"/>
        <v>42</v>
      </c>
      <c r="F43" s="18"/>
      <c r="H43" s="19" t="str">
        <f t="shared" si="11"/>
        <v/>
      </c>
      <c r="K43" s="17"/>
    </row>
    <row r="44" spans="1:55" x14ac:dyDescent="0.25">
      <c r="A44" s="16">
        <f t="shared" si="12"/>
        <v>43</v>
      </c>
      <c r="F44" s="18"/>
      <c r="H44" s="19" t="str">
        <f t="shared" si="11"/>
        <v/>
      </c>
    </row>
    <row r="45" spans="1:55" x14ac:dyDescent="0.25">
      <c r="A45" s="16">
        <f t="shared" si="12"/>
        <v>44</v>
      </c>
      <c r="F45" s="18"/>
      <c r="H45" s="19" t="str">
        <f t="shared" si="11"/>
        <v/>
      </c>
    </row>
    <row r="46" spans="1:55" x14ac:dyDescent="0.25">
      <c r="A46" s="16">
        <f t="shared" si="12"/>
        <v>45</v>
      </c>
      <c r="F46" s="18"/>
      <c r="H46" s="19" t="str">
        <f t="shared" si="11"/>
        <v/>
      </c>
    </row>
    <row r="47" spans="1:55" x14ac:dyDescent="0.25">
      <c r="A47" s="16">
        <f t="shared" si="12"/>
        <v>46</v>
      </c>
      <c r="F47" s="18"/>
      <c r="H47" s="19" t="str">
        <f t="shared" si="11"/>
        <v/>
      </c>
    </row>
    <row r="48" spans="1:55" x14ac:dyDescent="0.25">
      <c r="A48" s="16">
        <f t="shared" si="12"/>
        <v>47</v>
      </c>
      <c r="F48" s="18"/>
      <c r="H48" s="19" t="str">
        <f t="shared" si="11"/>
        <v/>
      </c>
    </row>
    <row r="49" spans="1:8" x14ac:dyDescent="0.25">
      <c r="A49" s="16">
        <f t="shared" si="12"/>
        <v>48</v>
      </c>
      <c r="F49" s="18"/>
      <c r="H49" s="19" t="str">
        <f t="shared" si="11"/>
        <v/>
      </c>
    </row>
    <row r="50" spans="1:8" x14ac:dyDescent="0.25">
      <c r="A50" s="16">
        <f t="shared" si="12"/>
        <v>49</v>
      </c>
      <c r="F50" s="18"/>
      <c r="H50" s="19" t="str">
        <f t="shared" ref="H50:H113" si="13">IF(C50="","",12-COUNTBLANK(I50:T50))</f>
        <v/>
      </c>
    </row>
    <row r="51" spans="1:8" x14ac:dyDescent="0.25">
      <c r="A51" s="16">
        <f t="shared" si="12"/>
        <v>50</v>
      </c>
      <c r="F51" s="18"/>
      <c r="H51" s="19" t="str">
        <f t="shared" si="13"/>
        <v/>
      </c>
    </row>
    <row r="52" spans="1:8" x14ac:dyDescent="0.25">
      <c r="A52" s="16">
        <f t="shared" si="12"/>
        <v>51</v>
      </c>
      <c r="F52" s="18"/>
      <c r="H52" s="19" t="str">
        <f t="shared" si="13"/>
        <v/>
      </c>
    </row>
    <row r="53" spans="1:8" x14ac:dyDescent="0.25">
      <c r="A53" s="16">
        <f t="shared" si="12"/>
        <v>52</v>
      </c>
      <c r="F53" s="18"/>
      <c r="H53" s="19" t="str">
        <f t="shared" si="13"/>
        <v/>
      </c>
    </row>
    <row r="54" spans="1:8" x14ac:dyDescent="0.25">
      <c r="A54" s="16">
        <f t="shared" si="12"/>
        <v>53</v>
      </c>
      <c r="F54" s="18"/>
      <c r="H54" s="19" t="str">
        <f t="shared" si="13"/>
        <v/>
      </c>
    </row>
    <row r="55" spans="1:8" x14ac:dyDescent="0.25">
      <c r="A55" s="16">
        <f t="shared" si="12"/>
        <v>54</v>
      </c>
      <c r="F55" s="18"/>
      <c r="H55" s="19" t="str">
        <f t="shared" si="13"/>
        <v/>
      </c>
    </row>
    <row r="56" spans="1:8" x14ac:dyDescent="0.25">
      <c r="A56" s="16">
        <f t="shared" si="12"/>
        <v>55</v>
      </c>
      <c r="F56" s="18"/>
      <c r="H56" s="19" t="str">
        <f t="shared" si="13"/>
        <v/>
      </c>
    </row>
    <row r="57" spans="1:8" x14ac:dyDescent="0.25">
      <c r="A57" s="16">
        <f t="shared" si="12"/>
        <v>56</v>
      </c>
      <c r="F57" s="18"/>
      <c r="H57" s="19" t="str">
        <f t="shared" si="13"/>
        <v/>
      </c>
    </row>
    <row r="58" spans="1:8" x14ac:dyDescent="0.25">
      <c r="A58" s="16">
        <f t="shared" si="12"/>
        <v>57</v>
      </c>
      <c r="F58" s="18"/>
      <c r="H58" s="19" t="str">
        <f t="shared" si="13"/>
        <v/>
      </c>
    </row>
    <row r="59" spans="1:8" x14ac:dyDescent="0.25">
      <c r="A59" s="16">
        <f t="shared" si="12"/>
        <v>58</v>
      </c>
      <c r="F59" s="18"/>
      <c r="H59" s="19" t="str">
        <f t="shared" si="13"/>
        <v/>
      </c>
    </row>
    <row r="60" spans="1:8" x14ac:dyDescent="0.25">
      <c r="A60" s="16">
        <f t="shared" si="12"/>
        <v>59</v>
      </c>
      <c r="F60" s="18"/>
      <c r="H60" s="19" t="str">
        <f t="shared" si="13"/>
        <v/>
      </c>
    </row>
    <row r="61" spans="1:8" x14ac:dyDescent="0.25">
      <c r="A61" s="16">
        <f t="shared" si="12"/>
        <v>60</v>
      </c>
      <c r="F61" s="18"/>
      <c r="H61" s="19" t="str">
        <f t="shared" si="13"/>
        <v/>
      </c>
    </row>
    <row r="62" spans="1:8" x14ac:dyDescent="0.25">
      <c r="A62" s="16">
        <f t="shared" si="12"/>
        <v>61</v>
      </c>
      <c r="F62" s="18"/>
      <c r="H62" s="19" t="str">
        <f t="shared" si="13"/>
        <v/>
      </c>
    </row>
    <row r="63" spans="1:8" x14ac:dyDescent="0.25">
      <c r="A63" s="16">
        <f t="shared" si="12"/>
        <v>62</v>
      </c>
      <c r="F63" s="18"/>
      <c r="H63" s="19" t="str">
        <f t="shared" si="13"/>
        <v/>
      </c>
    </row>
    <row r="64" spans="1:8" x14ac:dyDescent="0.25">
      <c r="A64" s="16">
        <f t="shared" si="12"/>
        <v>63</v>
      </c>
      <c r="F64" s="18"/>
      <c r="H64" s="19" t="str">
        <f t="shared" si="13"/>
        <v/>
      </c>
    </row>
    <row r="65" spans="1:8" x14ac:dyDescent="0.25">
      <c r="A65" s="16">
        <f t="shared" si="12"/>
        <v>64</v>
      </c>
      <c r="F65" s="18"/>
      <c r="H65" s="19" t="str">
        <f t="shared" si="13"/>
        <v/>
      </c>
    </row>
    <row r="66" spans="1:8" x14ac:dyDescent="0.25">
      <c r="A66" s="16">
        <f t="shared" si="12"/>
        <v>65</v>
      </c>
      <c r="F66" s="18"/>
      <c r="H66" s="19" t="str">
        <f t="shared" si="13"/>
        <v/>
      </c>
    </row>
    <row r="67" spans="1:8" x14ac:dyDescent="0.25">
      <c r="A67" s="16">
        <f t="shared" si="12"/>
        <v>66</v>
      </c>
      <c r="F67" s="18"/>
      <c r="H67" s="19" t="str">
        <f t="shared" si="13"/>
        <v/>
      </c>
    </row>
    <row r="68" spans="1:8" x14ac:dyDescent="0.25">
      <c r="A68" s="16">
        <f t="shared" si="12"/>
        <v>67</v>
      </c>
      <c r="F68" s="18"/>
      <c r="H68" s="19" t="str">
        <f t="shared" si="13"/>
        <v/>
      </c>
    </row>
    <row r="69" spans="1:8" x14ac:dyDescent="0.25">
      <c r="A69" s="16">
        <f t="shared" si="12"/>
        <v>68</v>
      </c>
      <c r="F69" s="18"/>
      <c r="H69" s="19" t="str">
        <f t="shared" si="13"/>
        <v/>
      </c>
    </row>
    <row r="70" spans="1:8" x14ac:dyDescent="0.25">
      <c r="A70" s="16">
        <f t="shared" si="12"/>
        <v>69</v>
      </c>
      <c r="F70" s="18"/>
      <c r="H70" s="19" t="str">
        <f t="shared" si="13"/>
        <v/>
      </c>
    </row>
    <row r="71" spans="1:8" x14ac:dyDescent="0.25">
      <c r="A71" s="16">
        <f t="shared" si="12"/>
        <v>70</v>
      </c>
      <c r="F71" s="18"/>
      <c r="H71" s="19" t="str">
        <f t="shared" si="13"/>
        <v/>
      </c>
    </row>
    <row r="72" spans="1:8" x14ac:dyDescent="0.25">
      <c r="A72" s="16">
        <f t="shared" si="12"/>
        <v>71</v>
      </c>
      <c r="F72" s="18"/>
      <c r="H72" s="19" t="str">
        <f t="shared" si="13"/>
        <v/>
      </c>
    </row>
    <row r="73" spans="1:8" x14ac:dyDescent="0.25">
      <c r="A73" s="16">
        <f t="shared" si="12"/>
        <v>72</v>
      </c>
      <c r="F73" s="18"/>
      <c r="H73" s="19" t="str">
        <f t="shared" si="13"/>
        <v/>
      </c>
    </row>
    <row r="74" spans="1:8" x14ac:dyDescent="0.25">
      <c r="A74" s="16">
        <f t="shared" si="12"/>
        <v>73</v>
      </c>
      <c r="F74" s="18"/>
      <c r="H74" s="19" t="str">
        <f t="shared" si="13"/>
        <v/>
      </c>
    </row>
    <row r="75" spans="1:8" x14ac:dyDescent="0.25">
      <c r="A75" s="16">
        <f t="shared" si="12"/>
        <v>74</v>
      </c>
      <c r="F75" s="18"/>
      <c r="H75" s="19" t="str">
        <f t="shared" si="13"/>
        <v/>
      </c>
    </row>
    <row r="76" spans="1:8" x14ac:dyDescent="0.25">
      <c r="A76" s="16">
        <f t="shared" si="12"/>
        <v>75</v>
      </c>
      <c r="F76" s="18"/>
      <c r="H76" s="19" t="str">
        <f t="shared" si="13"/>
        <v/>
      </c>
    </row>
    <row r="77" spans="1:8" x14ac:dyDescent="0.25">
      <c r="A77" s="16">
        <f t="shared" si="12"/>
        <v>76</v>
      </c>
      <c r="F77" s="18"/>
      <c r="H77" s="19" t="str">
        <f t="shared" si="13"/>
        <v/>
      </c>
    </row>
    <row r="78" spans="1:8" x14ac:dyDescent="0.25">
      <c r="A78" s="16">
        <f t="shared" si="12"/>
        <v>77</v>
      </c>
      <c r="F78" s="18"/>
      <c r="H78" s="19" t="str">
        <f t="shared" si="13"/>
        <v/>
      </c>
    </row>
    <row r="79" spans="1:8" x14ac:dyDescent="0.25">
      <c r="A79" s="16">
        <f t="shared" si="12"/>
        <v>78</v>
      </c>
      <c r="F79" s="18"/>
      <c r="H79" s="19" t="str">
        <f t="shared" si="13"/>
        <v/>
      </c>
    </row>
    <row r="80" spans="1:8" x14ac:dyDescent="0.25">
      <c r="A80" s="16">
        <f t="shared" si="12"/>
        <v>79</v>
      </c>
      <c r="F80" s="18"/>
      <c r="H80" s="19" t="str">
        <f t="shared" si="13"/>
        <v/>
      </c>
    </row>
    <row r="81" spans="1:8" x14ac:dyDescent="0.25">
      <c r="A81" s="16">
        <f t="shared" si="12"/>
        <v>80</v>
      </c>
      <c r="F81" s="18"/>
      <c r="H81" s="19" t="str">
        <f t="shared" si="13"/>
        <v/>
      </c>
    </row>
    <row r="82" spans="1:8" x14ac:dyDescent="0.25">
      <c r="A82" s="16">
        <f t="shared" si="12"/>
        <v>81</v>
      </c>
      <c r="F82" s="18"/>
      <c r="H82" s="19" t="str">
        <f t="shared" si="13"/>
        <v/>
      </c>
    </row>
    <row r="83" spans="1:8" x14ac:dyDescent="0.25">
      <c r="A83" s="16">
        <f t="shared" si="12"/>
        <v>82</v>
      </c>
      <c r="F83" s="18"/>
      <c r="H83" s="19" t="str">
        <f t="shared" si="13"/>
        <v/>
      </c>
    </row>
    <row r="84" spans="1:8" x14ac:dyDescent="0.25">
      <c r="A84" s="16">
        <f t="shared" si="12"/>
        <v>83</v>
      </c>
      <c r="F84" s="18"/>
      <c r="H84" s="19" t="str">
        <f t="shared" si="13"/>
        <v/>
      </c>
    </row>
    <row r="85" spans="1:8" x14ac:dyDescent="0.25">
      <c r="A85" s="16">
        <f t="shared" si="12"/>
        <v>84</v>
      </c>
      <c r="F85" s="18"/>
      <c r="H85" s="19" t="str">
        <f t="shared" si="13"/>
        <v/>
      </c>
    </row>
    <row r="86" spans="1:8" x14ac:dyDescent="0.25">
      <c r="A86" s="16">
        <f t="shared" si="12"/>
        <v>85</v>
      </c>
      <c r="F86" s="18"/>
      <c r="H86" s="19" t="str">
        <f t="shared" si="13"/>
        <v/>
      </c>
    </row>
    <row r="87" spans="1:8" x14ac:dyDescent="0.25">
      <c r="A87" s="16">
        <f t="shared" si="12"/>
        <v>86</v>
      </c>
      <c r="F87" s="18"/>
      <c r="H87" s="19" t="str">
        <f t="shared" si="13"/>
        <v/>
      </c>
    </row>
    <row r="88" spans="1:8" x14ac:dyDescent="0.25">
      <c r="A88" s="16">
        <f t="shared" si="12"/>
        <v>87</v>
      </c>
      <c r="F88" s="18"/>
      <c r="H88" s="19" t="str">
        <f t="shared" si="13"/>
        <v/>
      </c>
    </row>
    <row r="89" spans="1:8" x14ac:dyDescent="0.25">
      <c r="A89" s="16">
        <f t="shared" si="12"/>
        <v>88</v>
      </c>
      <c r="F89" s="18"/>
      <c r="H89" s="19" t="str">
        <f t="shared" si="13"/>
        <v/>
      </c>
    </row>
    <row r="90" spans="1:8" x14ac:dyDescent="0.25">
      <c r="A90" s="16">
        <f t="shared" si="12"/>
        <v>89</v>
      </c>
      <c r="F90" s="18"/>
      <c r="H90" s="19" t="str">
        <f t="shared" si="13"/>
        <v/>
      </c>
    </row>
    <row r="91" spans="1:8" x14ac:dyDescent="0.25">
      <c r="A91" s="16">
        <f t="shared" si="12"/>
        <v>90</v>
      </c>
      <c r="F91" s="18"/>
      <c r="H91" s="19" t="str">
        <f t="shared" si="13"/>
        <v/>
      </c>
    </row>
    <row r="92" spans="1:8" x14ac:dyDescent="0.25">
      <c r="A92" s="16">
        <f t="shared" si="12"/>
        <v>91</v>
      </c>
      <c r="F92" s="18"/>
      <c r="H92" s="19" t="str">
        <f t="shared" si="13"/>
        <v/>
      </c>
    </row>
    <row r="93" spans="1:8" x14ac:dyDescent="0.25">
      <c r="A93" s="16">
        <f t="shared" si="12"/>
        <v>92</v>
      </c>
      <c r="F93" s="18"/>
      <c r="H93" s="19" t="str">
        <f t="shared" si="13"/>
        <v/>
      </c>
    </row>
    <row r="94" spans="1:8" x14ac:dyDescent="0.25">
      <c r="A94" s="16">
        <f t="shared" si="12"/>
        <v>93</v>
      </c>
      <c r="F94" s="18"/>
      <c r="H94" s="19" t="str">
        <f t="shared" si="13"/>
        <v/>
      </c>
    </row>
    <row r="95" spans="1:8" x14ac:dyDescent="0.25">
      <c r="A95" s="16">
        <f t="shared" si="12"/>
        <v>94</v>
      </c>
      <c r="F95" s="18"/>
      <c r="H95" s="19" t="str">
        <f t="shared" si="13"/>
        <v/>
      </c>
    </row>
    <row r="96" spans="1:8" x14ac:dyDescent="0.25">
      <c r="A96" s="16">
        <f t="shared" si="12"/>
        <v>95</v>
      </c>
      <c r="F96" s="18"/>
      <c r="H96" s="19" t="str">
        <f t="shared" si="13"/>
        <v/>
      </c>
    </row>
    <row r="97" spans="1:8" x14ac:dyDescent="0.25">
      <c r="A97" s="16">
        <f t="shared" si="12"/>
        <v>96</v>
      </c>
      <c r="F97" s="18"/>
      <c r="H97" s="19" t="str">
        <f t="shared" si="13"/>
        <v/>
      </c>
    </row>
    <row r="98" spans="1:8" x14ac:dyDescent="0.25">
      <c r="A98" s="16">
        <f t="shared" ref="A98:A153" si="14">A97+1</f>
        <v>97</v>
      </c>
      <c r="F98" s="18"/>
      <c r="H98" s="19" t="str">
        <f t="shared" si="13"/>
        <v/>
      </c>
    </row>
    <row r="99" spans="1:8" x14ac:dyDescent="0.25">
      <c r="A99" s="16">
        <f t="shared" si="14"/>
        <v>98</v>
      </c>
      <c r="F99" s="18"/>
      <c r="H99" s="19" t="str">
        <f t="shared" si="13"/>
        <v/>
      </c>
    </row>
    <row r="100" spans="1:8" x14ac:dyDescent="0.25">
      <c r="A100" s="16">
        <f t="shared" si="14"/>
        <v>99</v>
      </c>
      <c r="F100" s="18"/>
      <c r="H100" s="19" t="str">
        <f t="shared" si="13"/>
        <v/>
      </c>
    </row>
    <row r="101" spans="1:8" x14ac:dyDescent="0.25">
      <c r="A101" s="16">
        <f t="shared" si="14"/>
        <v>100</v>
      </c>
      <c r="F101" s="18"/>
      <c r="H101" s="19" t="str">
        <f t="shared" si="13"/>
        <v/>
      </c>
    </row>
    <row r="102" spans="1:8" x14ac:dyDescent="0.25">
      <c r="A102" s="16">
        <f t="shared" si="14"/>
        <v>101</v>
      </c>
      <c r="F102" s="18"/>
      <c r="H102" s="19" t="str">
        <f t="shared" si="13"/>
        <v/>
      </c>
    </row>
    <row r="103" spans="1:8" x14ac:dyDescent="0.25">
      <c r="A103" s="16">
        <f t="shared" si="14"/>
        <v>102</v>
      </c>
      <c r="F103" s="18"/>
      <c r="H103" s="19" t="str">
        <f t="shared" si="13"/>
        <v/>
      </c>
    </row>
    <row r="104" spans="1:8" x14ac:dyDescent="0.25">
      <c r="A104" s="16">
        <f t="shared" si="14"/>
        <v>103</v>
      </c>
      <c r="F104" s="18"/>
      <c r="H104" s="19" t="str">
        <f t="shared" si="13"/>
        <v/>
      </c>
    </row>
    <row r="105" spans="1:8" x14ac:dyDescent="0.25">
      <c r="A105" s="16">
        <f t="shared" si="14"/>
        <v>104</v>
      </c>
      <c r="F105" s="18"/>
      <c r="H105" s="19" t="str">
        <f t="shared" si="13"/>
        <v/>
      </c>
    </row>
    <row r="106" spans="1:8" x14ac:dyDescent="0.25">
      <c r="A106" s="16">
        <f t="shared" si="14"/>
        <v>105</v>
      </c>
      <c r="F106" s="18"/>
      <c r="H106" s="19" t="str">
        <f t="shared" si="13"/>
        <v/>
      </c>
    </row>
    <row r="107" spans="1:8" x14ac:dyDescent="0.25">
      <c r="A107" s="16">
        <f t="shared" si="14"/>
        <v>106</v>
      </c>
      <c r="F107" s="18"/>
      <c r="H107" s="19" t="str">
        <f t="shared" si="13"/>
        <v/>
      </c>
    </row>
    <row r="108" spans="1:8" x14ac:dyDescent="0.25">
      <c r="A108" s="16">
        <f t="shared" si="14"/>
        <v>107</v>
      </c>
      <c r="F108" s="18"/>
      <c r="H108" s="19" t="str">
        <f t="shared" si="13"/>
        <v/>
      </c>
    </row>
    <row r="109" spans="1:8" x14ac:dyDescent="0.25">
      <c r="A109" s="16">
        <f t="shared" si="14"/>
        <v>108</v>
      </c>
      <c r="F109" s="18"/>
      <c r="H109" s="19" t="str">
        <f t="shared" si="13"/>
        <v/>
      </c>
    </row>
    <row r="110" spans="1:8" x14ac:dyDescent="0.25">
      <c r="A110" s="16">
        <f t="shared" si="14"/>
        <v>109</v>
      </c>
      <c r="F110" s="18"/>
      <c r="H110" s="19" t="str">
        <f t="shared" si="13"/>
        <v/>
      </c>
    </row>
    <row r="111" spans="1:8" x14ac:dyDescent="0.25">
      <c r="A111" s="16">
        <f t="shared" si="14"/>
        <v>110</v>
      </c>
      <c r="F111" s="18"/>
      <c r="H111" s="19" t="str">
        <f t="shared" si="13"/>
        <v/>
      </c>
    </row>
    <row r="112" spans="1:8" x14ac:dyDescent="0.25">
      <c r="A112" s="16">
        <f t="shared" si="14"/>
        <v>111</v>
      </c>
      <c r="F112" s="18"/>
      <c r="H112" s="19" t="str">
        <f t="shared" si="13"/>
        <v/>
      </c>
    </row>
    <row r="113" spans="1:8" x14ac:dyDescent="0.25">
      <c r="A113" s="16">
        <f t="shared" si="14"/>
        <v>112</v>
      </c>
      <c r="F113" s="18"/>
      <c r="H113" s="19" t="str">
        <f t="shared" si="13"/>
        <v/>
      </c>
    </row>
    <row r="114" spans="1:8" x14ac:dyDescent="0.25">
      <c r="A114" s="16">
        <f t="shared" si="14"/>
        <v>113</v>
      </c>
      <c r="F114" s="18"/>
      <c r="H114" s="19" t="str">
        <f t="shared" ref="H114:H153" si="15">IF(C114="","",12-COUNTBLANK(I114:T114))</f>
        <v/>
      </c>
    </row>
    <row r="115" spans="1:8" x14ac:dyDescent="0.25">
      <c r="A115" s="16">
        <f t="shared" si="14"/>
        <v>114</v>
      </c>
      <c r="F115" s="18"/>
      <c r="H115" s="19" t="str">
        <f t="shared" si="15"/>
        <v/>
      </c>
    </row>
    <row r="116" spans="1:8" x14ac:dyDescent="0.25">
      <c r="A116" s="16">
        <f t="shared" si="14"/>
        <v>115</v>
      </c>
      <c r="F116" s="18"/>
      <c r="H116" s="19" t="str">
        <f t="shared" si="15"/>
        <v/>
      </c>
    </row>
    <row r="117" spans="1:8" x14ac:dyDescent="0.25">
      <c r="A117" s="16">
        <f t="shared" si="14"/>
        <v>116</v>
      </c>
      <c r="F117" s="18"/>
      <c r="H117" s="19" t="str">
        <f t="shared" si="15"/>
        <v/>
      </c>
    </row>
    <row r="118" spans="1:8" x14ac:dyDescent="0.25">
      <c r="A118" s="16">
        <f t="shared" si="14"/>
        <v>117</v>
      </c>
      <c r="F118" s="18"/>
      <c r="H118" s="19" t="str">
        <f t="shared" si="15"/>
        <v/>
      </c>
    </row>
    <row r="119" spans="1:8" x14ac:dyDescent="0.25">
      <c r="A119" s="16">
        <f t="shared" si="14"/>
        <v>118</v>
      </c>
      <c r="F119" s="18"/>
      <c r="H119" s="19" t="str">
        <f t="shared" si="15"/>
        <v/>
      </c>
    </row>
    <row r="120" spans="1:8" x14ac:dyDescent="0.25">
      <c r="A120" s="16">
        <f t="shared" si="14"/>
        <v>119</v>
      </c>
      <c r="F120" s="18"/>
      <c r="H120" s="19" t="str">
        <f t="shared" si="15"/>
        <v/>
      </c>
    </row>
    <row r="121" spans="1:8" x14ac:dyDescent="0.25">
      <c r="A121" s="16">
        <f t="shared" si="14"/>
        <v>120</v>
      </c>
      <c r="F121" s="18"/>
      <c r="H121" s="19" t="str">
        <f t="shared" si="15"/>
        <v/>
      </c>
    </row>
    <row r="122" spans="1:8" x14ac:dyDescent="0.25">
      <c r="A122" s="16">
        <f t="shared" si="14"/>
        <v>121</v>
      </c>
      <c r="F122" s="18"/>
      <c r="H122" s="19" t="str">
        <f t="shared" si="15"/>
        <v/>
      </c>
    </row>
    <row r="123" spans="1:8" x14ac:dyDescent="0.25">
      <c r="A123" s="16">
        <f t="shared" si="14"/>
        <v>122</v>
      </c>
      <c r="F123" s="18"/>
      <c r="H123" s="19" t="str">
        <f t="shared" si="15"/>
        <v/>
      </c>
    </row>
    <row r="124" spans="1:8" x14ac:dyDescent="0.25">
      <c r="A124" s="16">
        <f t="shared" si="14"/>
        <v>123</v>
      </c>
      <c r="F124" s="18"/>
      <c r="H124" s="19" t="str">
        <f t="shared" si="15"/>
        <v/>
      </c>
    </row>
    <row r="125" spans="1:8" x14ac:dyDescent="0.25">
      <c r="A125" s="16">
        <f t="shared" si="14"/>
        <v>124</v>
      </c>
      <c r="F125" s="18"/>
      <c r="H125" s="19" t="str">
        <f t="shared" si="15"/>
        <v/>
      </c>
    </row>
    <row r="126" spans="1:8" x14ac:dyDescent="0.25">
      <c r="A126" s="16">
        <f t="shared" si="14"/>
        <v>125</v>
      </c>
      <c r="F126" s="18"/>
      <c r="H126" s="19" t="str">
        <f t="shared" si="15"/>
        <v/>
      </c>
    </row>
    <row r="127" spans="1:8" x14ac:dyDescent="0.25">
      <c r="A127" s="16">
        <f t="shared" si="14"/>
        <v>126</v>
      </c>
      <c r="F127" s="18"/>
      <c r="H127" s="19" t="str">
        <f t="shared" si="15"/>
        <v/>
      </c>
    </row>
    <row r="128" spans="1:8" x14ac:dyDescent="0.25">
      <c r="A128" s="16">
        <f t="shared" si="14"/>
        <v>127</v>
      </c>
      <c r="F128" s="18"/>
      <c r="H128" s="19" t="str">
        <f t="shared" si="15"/>
        <v/>
      </c>
    </row>
    <row r="129" spans="1:8" x14ac:dyDescent="0.25">
      <c r="A129" s="16">
        <f t="shared" si="14"/>
        <v>128</v>
      </c>
      <c r="F129" s="18"/>
      <c r="H129" s="19" t="str">
        <f t="shared" si="15"/>
        <v/>
      </c>
    </row>
    <row r="130" spans="1:8" x14ac:dyDescent="0.25">
      <c r="A130" s="16">
        <f t="shared" si="14"/>
        <v>129</v>
      </c>
      <c r="F130" s="18"/>
      <c r="H130" s="19" t="str">
        <f t="shared" si="15"/>
        <v/>
      </c>
    </row>
    <row r="131" spans="1:8" x14ac:dyDescent="0.25">
      <c r="A131" s="16">
        <f t="shared" si="14"/>
        <v>130</v>
      </c>
      <c r="F131" s="18"/>
      <c r="H131" s="19" t="str">
        <f t="shared" si="15"/>
        <v/>
      </c>
    </row>
    <row r="132" spans="1:8" x14ac:dyDescent="0.25">
      <c r="A132" s="16">
        <f t="shared" si="14"/>
        <v>131</v>
      </c>
      <c r="F132" s="18"/>
      <c r="H132" s="19" t="str">
        <f t="shared" si="15"/>
        <v/>
      </c>
    </row>
    <row r="133" spans="1:8" x14ac:dyDescent="0.25">
      <c r="A133" s="16">
        <f t="shared" si="14"/>
        <v>132</v>
      </c>
      <c r="F133" s="18"/>
      <c r="H133" s="19" t="str">
        <f t="shared" si="15"/>
        <v/>
      </c>
    </row>
    <row r="134" spans="1:8" x14ac:dyDescent="0.25">
      <c r="A134" s="16">
        <f t="shared" si="14"/>
        <v>133</v>
      </c>
      <c r="F134" s="18"/>
      <c r="H134" s="19" t="str">
        <f t="shared" si="15"/>
        <v/>
      </c>
    </row>
    <row r="135" spans="1:8" x14ac:dyDescent="0.25">
      <c r="A135" s="16">
        <f t="shared" si="14"/>
        <v>134</v>
      </c>
      <c r="F135" s="18"/>
      <c r="H135" s="19" t="str">
        <f t="shared" si="15"/>
        <v/>
      </c>
    </row>
    <row r="136" spans="1:8" x14ac:dyDescent="0.25">
      <c r="A136" s="16">
        <f t="shared" si="14"/>
        <v>135</v>
      </c>
      <c r="F136" s="18"/>
      <c r="H136" s="19" t="str">
        <f t="shared" si="15"/>
        <v/>
      </c>
    </row>
    <row r="137" spans="1:8" x14ac:dyDescent="0.25">
      <c r="A137" s="16">
        <f t="shared" si="14"/>
        <v>136</v>
      </c>
      <c r="F137" s="18"/>
      <c r="H137" s="19" t="str">
        <f t="shared" si="15"/>
        <v/>
      </c>
    </row>
    <row r="138" spans="1:8" x14ac:dyDescent="0.25">
      <c r="A138" s="16">
        <f t="shared" si="14"/>
        <v>137</v>
      </c>
      <c r="F138" s="18"/>
      <c r="H138" s="19" t="str">
        <f t="shared" si="15"/>
        <v/>
      </c>
    </row>
    <row r="139" spans="1:8" x14ac:dyDescent="0.25">
      <c r="A139" s="16">
        <f t="shared" si="14"/>
        <v>138</v>
      </c>
      <c r="F139" s="18"/>
      <c r="H139" s="19" t="str">
        <f t="shared" si="15"/>
        <v/>
      </c>
    </row>
    <row r="140" spans="1:8" x14ac:dyDescent="0.25">
      <c r="A140" s="16">
        <f t="shared" si="14"/>
        <v>139</v>
      </c>
      <c r="F140" s="18"/>
      <c r="H140" s="19" t="str">
        <f t="shared" si="15"/>
        <v/>
      </c>
    </row>
    <row r="141" spans="1:8" x14ac:dyDescent="0.25">
      <c r="A141" s="16">
        <f t="shared" si="14"/>
        <v>140</v>
      </c>
      <c r="F141" s="18"/>
      <c r="H141" s="19" t="str">
        <f t="shared" si="15"/>
        <v/>
      </c>
    </row>
    <row r="142" spans="1:8" x14ac:dyDescent="0.25">
      <c r="A142" s="16">
        <f t="shared" si="14"/>
        <v>141</v>
      </c>
      <c r="F142" s="18"/>
      <c r="H142" s="19" t="str">
        <f t="shared" si="15"/>
        <v/>
      </c>
    </row>
    <row r="143" spans="1:8" x14ac:dyDescent="0.25">
      <c r="A143" s="16">
        <f t="shared" si="14"/>
        <v>142</v>
      </c>
      <c r="F143" s="18"/>
      <c r="H143" s="19" t="str">
        <f t="shared" si="15"/>
        <v/>
      </c>
    </row>
    <row r="144" spans="1:8" x14ac:dyDescent="0.25">
      <c r="A144" s="16">
        <f t="shared" si="14"/>
        <v>143</v>
      </c>
      <c r="F144" s="18"/>
      <c r="H144" s="19" t="str">
        <f t="shared" si="15"/>
        <v/>
      </c>
    </row>
    <row r="145" spans="1:8" x14ac:dyDescent="0.25">
      <c r="A145" s="16">
        <f t="shared" si="14"/>
        <v>144</v>
      </c>
      <c r="F145" s="18"/>
      <c r="H145" s="19" t="str">
        <f t="shared" si="15"/>
        <v/>
      </c>
    </row>
    <row r="146" spans="1:8" x14ac:dyDescent="0.25">
      <c r="A146" s="16">
        <f t="shared" si="14"/>
        <v>145</v>
      </c>
      <c r="F146" s="18"/>
      <c r="H146" s="19" t="str">
        <f t="shared" si="15"/>
        <v/>
      </c>
    </row>
    <row r="147" spans="1:8" x14ac:dyDescent="0.25">
      <c r="A147" s="16">
        <f t="shared" si="14"/>
        <v>146</v>
      </c>
      <c r="F147" s="18"/>
      <c r="H147" s="19" t="str">
        <f t="shared" si="15"/>
        <v/>
      </c>
    </row>
    <row r="148" spans="1:8" x14ac:dyDescent="0.25">
      <c r="A148" s="16">
        <f t="shared" si="14"/>
        <v>147</v>
      </c>
      <c r="F148" s="18"/>
      <c r="H148" s="19" t="str">
        <f t="shared" si="15"/>
        <v/>
      </c>
    </row>
    <row r="149" spans="1:8" x14ac:dyDescent="0.25">
      <c r="A149" s="16">
        <f t="shared" si="14"/>
        <v>148</v>
      </c>
      <c r="F149" s="18"/>
      <c r="H149" s="19" t="str">
        <f t="shared" si="15"/>
        <v/>
      </c>
    </row>
    <row r="150" spans="1:8" x14ac:dyDescent="0.25">
      <c r="A150" s="16">
        <f t="shared" si="14"/>
        <v>149</v>
      </c>
      <c r="F150" s="18"/>
      <c r="H150" s="19" t="str">
        <f t="shared" si="15"/>
        <v/>
      </c>
    </row>
    <row r="151" spans="1:8" x14ac:dyDescent="0.25">
      <c r="A151" s="16">
        <f t="shared" si="14"/>
        <v>150</v>
      </c>
      <c r="F151" s="18"/>
      <c r="H151" s="19" t="str">
        <f t="shared" si="15"/>
        <v/>
      </c>
    </row>
    <row r="152" spans="1:8" x14ac:dyDescent="0.25">
      <c r="A152" s="16">
        <f t="shared" si="14"/>
        <v>151</v>
      </c>
      <c r="F152" s="18"/>
      <c r="H152" s="19" t="str">
        <f t="shared" si="15"/>
        <v/>
      </c>
    </row>
    <row r="153" spans="1:8" x14ac:dyDescent="0.25">
      <c r="A153" s="16">
        <f t="shared" si="14"/>
        <v>152</v>
      </c>
      <c r="F153" s="18"/>
      <c r="H153" s="19" t="str">
        <f t="shared" si="15"/>
        <v/>
      </c>
    </row>
  </sheetData>
  <pageMargins left="0.75" right="0.75" top="1" bottom="1" header="0.5" footer="0.5"/>
  <pageSetup orientation="portrait"/>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enableFormatConditionsCalculation="0"/>
  <dimension ref="A1:Y174"/>
  <sheetViews>
    <sheetView workbookViewId="0">
      <pane ySplit="1" topLeftCell="A2" activePane="bottomLeft" state="frozen"/>
      <selection activeCell="F27" activeCellId="1" sqref="F28 F27"/>
      <selection pane="bottomLeft" activeCell="A2" sqref="A2:J24"/>
    </sheetView>
  </sheetViews>
  <sheetFormatPr defaultColWidth="8.83203125" defaultRowHeight="12.5" x14ac:dyDescent="0.25"/>
  <cols>
    <col min="1" max="1" width="13.58203125" style="15" customWidth="1"/>
    <col min="2" max="2" width="13.33203125" style="15" customWidth="1"/>
    <col min="3" max="3" width="12" style="15" customWidth="1"/>
    <col min="4" max="4" width="14.33203125" style="15" customWidth="1"/>
    <col min="5" max="5" width="12.58203125" style="15" customWidth="1"/>
    <col min="6" max="6" width="13.33203125" style="15" customWidth="1"/>
    <col min="7" max="7" width="12.58203125" style="15" customWidth="1"/>
    <col min="8" max="8" width="13.08203125" style="15" customWidth="1"/>
    <col min="9" max="9" width="12.33203125" style="15" customWidth="1"/>
    <col min="10" max="10" width="12.58203125" style="15" customWidth="1"/>
    <col min="11" max="11" width="13.5" style="15" customWidth="1"/>
    <col min="12" max="12" width="14.08203125" style="15" customWidth="1"/>
    <col min="13" max="16384" width="8.83203125" style="15"/>
  </cols>
  <sheetData>
    <row r="1" spans="1:25" ht="13" x14ac:dyDescent="0.3">
      <c r="A1" s="14" t="s">
        <v>180</v>
      </c>
      <c r="B1" s="14" t="s">
        <v>181</v>
      </c>
      <c r="C1" s="14" t="s">
        <v>182</v>
      </c>
      <c r="D1" s="14" t="s">
        <v>183</v>
      </c>
      <c r="E1" s="14" t="s">
        <v>184</v>
      </c>
      <c r="F1" s="14" t="s">
        <v>185</v>
      </c>
      <c r="G1" s="14" t="s">
        <v>186</v>
      </c>
      <c r="H1" s="14" t="s">
        <v>187</v>
      </c>
      <c r="I1" s="14" t="s">
        <v>188</v>
      </c>
      <c r="J1" s="14" t="s">
        <v>189</v>
      </c>
      <c r="K1" s="14" t="s">
        <v>190</v>
      </c>
      <c r="P1" s="15" t="s">
        <v>447</v>
      </c>
    </row>
    <row r="2" spans="1:25" x14ac:dyDescent="0.25">
      <c r="A2" s="23" t="s">
        <v>264</v>
      </c>
      <c r="B2" s="23" t="s">
        <v>265</v>
      </c>
      <c r="H2" s="18"/>
      <c r="I2" s="18"/>
      <c r="J2" s="18"/>
      <c r="K2" s="15">
        <v>0</v>
      </c>
      <c r="L2" s="21" t="str">
        <f t="shared" ref="L2:L66" si="0">INDEX(Window_Info,K2,2)</f>
        <v>info</v>
      </c>
      <c r="P2" s="23" t="s">
        <v>264</v>
      </c>
      <c r="Q2" s="23" t="s">
        <v>265</v>
      </c>
      <c r="W2" s="18"/>
      <c r="X2" s="18"/>
      <c r="Y2" s="18"/>
    </row>
    <row r="3" spans="1:25" x14ac:dyDescent="0.25">
      <c r="H3" s="18"/>
      <c r="I3" s="18"/>
      <c r="J3" s="18"/>
      <c r="K3" s="15">
        <v>1</v>
      </c>
      <c r="L3" s="21" t="str">
        <f t="shared" si="0"/>
        <v>info</v>
      </c>
      <c r="W3" s="18"/>
      <c r="X3" s="18"/>
      <c r="Y3" s="18"/>
    </row>
    <row r="4" spans="1:25" x14ac:dyDescent="0.25">
      <c r="A4" s="15">
        <v>2013</v>
      </c>
      <c r="B4" s="15">
        <v>2035</v>
      </c>
      <c r="H4" s="18"/>
      <c r="I4" s="18"/>
      <c r="J4" s="18"/>
      <c r="K4" s="15">
        <v>2</v>
      </c>
      <c r="L4" s="21" t="str">
        <f t="shared" si="0"/>
        <v>info</v>
      </c>
      <c r="P4" s="15">
        <v>2013</v>
      </c>
      <c r="Q4" s="15">
        <v>2035</v>
      </c>
      <c r="W4" s="18"/>
      <c r="X4" s="18"/>
      <c r="Y4" s="18"/>
    </row>
    <row r="5" spans="1:25" x14ac:dyDescent="0.25">
      <c r="A5" s="15" t="s">
        <v>261</v>
      </c>
      <c r="B5" s="23" t="s">
        <v>261</v>
      </c>
      <c r="H5" s="18"/>
      <c r="I5" s="18"/>
      <c r="J5" s="18"/>
      <c r="K5" s="15">
        <v>3</v>
      </c>
      <c r="L5" s="21" t="str">
        <f t="shared" si="0"/>
        <v>edit</v>
      </c>
      <c r="P5" s="15" t="s">
        <v>261</v>
      </c>
      <c r="Q5" s="23" t="s">
        <v>261</v>
      </c>
      <c r="W5" s="18"/>
      <c r="X5" s="18"/>
      <c r="Y5" s="18"/>
    </row>
    <row r="6" spans="1:25" x14ac:dyDescent="0.25">
      <c r="H6" s="18"/>
      <c r="I6" s="18"/>
      <c r="J6" s="18"/>
      <c r="K6" s="15">
        <v>4</v>
      </c>
      <c r="L6" s="21" t="str">
        <f t="shared" si="0"/>
        <v>pulldown</v>
      </c>
      <c r="W6" s="18"/>
      <c r="X6" s="18"/>
      <c r="Y6" s="18"/>
    </row>
    <row r="7" spans="1:25" x14ac:dyDescent="0.25">
      <c r="A7" s="15" t="s">
        <v>209</v>
      </c>
      <c r="B7" s="15" t="s">
        <v>210</v>
      </c>
      <c r="C7" s="15" t="s">
        <v>211</v>
      </c>
      <c r="D7" s="15" t="s">
        <v>374</v>
      </c>
      <c r="H7" s="18"/>
      <c r="I7" s="18"/>
      <c r="J7" s="18"/>
      <c r="K7" s="15">
        <v>5</v>
      </c>
      <c r="L7" s="21" t="str">
        <f t="shared" si="0"/>
        <v>info</v>
      </c>
      <c r="P7" s="15" t="s">
        <v>209</v>
      </c>
      <c r="Q7" s="15" t="s">
        <v>210</v>
      </c>
      <c r="R7" s="15" t="s">
        <v>211</v>
      </c>
      <c r="S7" s="15" t="s">
        <v>374</v>
      </c>
      <c r="W7" s="18"/>
      <c r="X7" s="18"/>
      <c r="Y7" s="18"/>
    </row>
    <row r="8" spans="1:25" x14ac:dyDescent="0.25">
      <c r="A8" s="15">
        <v>6</v>
      </c>
      <c r="B8" s="15">
        <v>9</v>
      </c>
      <c r="C8" s="15">
        <v>9</v>
      </c>
      <c r="D8" s="15">
        <v>15</v>
      </c>
      <c r="E8" s="15">
        <v>15</v>
      </c>
      <c r="F8" s="15">
        <v>18</v>
      </c>
      <c r="G8" s="15">
        <v>18</v>
      </c>
      <c r="H8" s="18">
        <v>6</v>
      </c>
      <c r="I8" s="18"/>
      <c r="J8" s="18"/>
      <c r="K8" s="15">
        <v>6</v>
      </c>
      <c r="L8" s="21" t="str">
        <f t="shared" si="0"/>
        <v>edit</v>
      </c>
      <c r="P8" s="15">
        <v>6</v>
      </c>
      <c r="Q8" s="15">
        <v>9</v>
      </c>
      <c r="R8" s="15">
        <v>9</v>
      </c>
      <c r="S8" s="15">
        <v>15</v>
      </c>
      <c r="T8" s="15">
        <v>15</v>
      </c>
      <c r="U8" s="15">
        <v>18</v>
      </c>
      <c r="V8" s="15">
        <v>18</v>
      </c>
      <c r="W8" s="18">
        <v>6</v>
      </c>
      <c r="X8" s="18"/>
      <c r="Y8" s="18"/>
    </row>
    <row r="9" spans="1:25" x14ac:dyDescent="0.25">
      <c r="A9" s="15" t="s">
        <v>54</v>
      </c>
      <c r="B9" s="15" t="s">
        <v>54</v>
      </c>
      <c r="C9" s="15" t="s">
        <v>54</v>
      </c>
      <c r="D9" s="15" t="s">
        <v>54</v>
      </c>
      <c r="H9" s="18"/>
      <c r="I9" s="18"/>
      <c r="J9" s="18"/>
      <c r="K9" s="15">
        <v>7</v>
      </c>
      <c r="L9" s="21" t="str">
        <f t="shared" si="0"/>
        <v>edit</v>
      </c>
      <c r="P9" s="15" t="s">
        <v>54</v>
      </c>
      <c r="Q9" s="15" t="s">
        <v>54</v>
      </c>
      <c r="R9" s="15" t="s">
        <v>54</v>
      </c>
      <c r="S9" s="15" t="s">
        <v>54</v>
      </c>
      <c r="W9" s="18"/>
      <c r="X9" s="18"/>
      <c r="Y9" s="18"/>
    </row>
    <row r="10" spans="1:25" x14ac:dyDescent="0.25">
      <c r="H10" s="18"/>
      <c r="I10" s="18"/>
      <c r="J10" s="18"/>
      <c r="K10" s="15">
        <v>8</v>
      </c>
      <c r="L10" s="21" t="str">
        <f t="shared" si="0"/>
        <v>pulldown</v>
      </c>
      <c r="W10" s="18"/>
      <c r="X10" s="18"/>
      <c r="Y10" s="18"/>
    </row>
    <row r="11" spans="1:25" x14ac:dyDescent="0.25">
      <c r="A11" s="15" t="s">
        <v>21</v>
      </c>
      <c r="B11" s="15" t="s">
        <v>219</v>
      </c>
      <c r="C11" s="15" t="s">
        <v>220</v>
      </c>
      <c r="D11" s="15" t="s">
        <v>329</v>
      </c>
      <c r="E11" s="15" t="s">
        <v>330</v>
      </c>
      <c r="F11" s="15" t="s">
        <v>375</v>
      </c>
      <c r="H11" s="18"/>
      <c r="I11" s="18"/>
      <c r="J11" s="18"/>
      <c r="K11" s="15">
        <v>9</v>
      </c>
      <c r="L11" s="21" t="str">
        <f t="shared" si="0"/>
        <v>info</v>
      </c>
      <c r="P11" s="15" t="s">
        <v>21</v>
      </c>
      <c r="Q11" s="15" t="s">
        <v>219</v>
      </c>
      <c r="R11" s="15" t="s">
        <v>220</v>
      </c>
      <c r="S11" s="15" t="s">
        <v>329</v>
      </c>
      <c r="T11" s="15" t="s">
        <v>330</v>
      </c>
      <c r="U11" s="15" t="s">
        <v>375</v>
      </c>
      <c r="W11" s="18"/>
      <c r="X11" s="18"/>
      <c r="Y11" s="18"/>
    </row>
    <row r="12" spans="1:25" x14ac:dyDescent="0.25">
      <c r="A12" s="15">
        <v>1</v>
      </c>
      <c r="B12" s="15">
        <v>1</v>
      </c>
      <c r="C12" s="15">
        <v>1</v>
      </c>
      <c r="D12" s="15">
        <v>1</v>
      </c>
      <c r="E12" s="15">
        <v>1.5</v>
      </c>
      <c r="F12" s="15">
        <v>2.5</v>
      </c>
      <c r="H12" s="18"/>
      <c r="I12" s="18"/>
      <c r="J12" s="18"/>
      <c r="K12" s="15">
        <v>10</v>
      </c>
      <c r="L12" s="21" t="str">
        <f t="shared" si="0"/>
        <v>edit</v>
      </c>
      <c r="P12" s="15">
        <v>1</v>
      </c>
      <c r="Q12" s="15">
        <v>1</v>
      </c>
      <c r="R12" s="15">
        <v>1</v>
      </c>
      <c r="S12" s="15">
        <v>1</v>
      </c>
      <c r="T12" s="15">
        <v>1.5</v>
      </c>
      <c r="U12" s="15">
        <v>2.5</v>
      </c>
      <c r="W12" s="18"/>
      <c r="X12" s="18"/>
      <c r="Y12" s="18"/>
    </row>
    <row r="13" spans="1:25" x14ac:dyDescent="0.25">
      <c r="A13" s="15" t="s">
        <v>452</v>
      </c>
      <c r="B13" s="15" t="s">
        <v>452</v>
      </c>
      <c r="C13" s="15" t="s">
        <v>452</v>
      </c>
      <c r="D13" s="15" t="s">
        <v>453</v>
      </c>
      <c r="E13" s="15" t="s">
        <v>454</v>
      </c>
      <c r="F13" s="15" t="s">
        <v>454</v>
      </c>
      <c r="H13" s="18"/>
      <c r="I13" s="18"/>
      <c r="J13" s="18"/>
      <c r="K13" s="15">
        <v>11</v>
      </c>
      <c r="L13" s="21" t="str">
        <f t="shared" si="0"/>
        <v>edit</v>
      </c>
      <c r="P13" s="15" t="s">
        <v>452</v>
      </c>
      <c r="Q13" s="15" t="s">
        <v>452</v>
      </c>
      <c r="R13" s="15" t="s">
        <v>452</v>
      </c>
      <c r="S13" s="15" t="s">
        <v>453</v>
      </c>
      <c r="T13" s="15" t="s">
        <v>454</v>
      </c>
      <c r="U13" s="15" t="s">
        <v>454</v>
      </c>
      <c r="W13" s="18"/>
      <c r="X13" s="18"/>
      <c r="Y13" s="18"/>
    </row>
    <row r="14" spans="1:25" x14ac:dyDescent="0.25">
      <c r="A14" s="18">
        <v>10</v>
      </c>
      <c r="B14" s="18">
        <v>20</v>
      </c>
      <c r="C14" s="18">
        <v>35</v>
      </c>
      <c r="D14" s="18">
        <v>45</v>
      </c>
      <c r="E14" s="18">
        <v>45</v>
      </c>
      <c r="F14" s="18">
        <v>45</v>
      </c>
      <c r="G14" s="18"/>
      <c r="H14" s="18"/>
      <c r="I14" s="18"/>
      <c r="J14" s="18"/>
      <c r="K14" s="15">
        <v>12</v>
      </c>
      <c r="L14" s="21" t="str">
        <f t="shared" si="0"/>
        <v>pulldown</v>
      </c>
      <c r="P14" s="18">
        <v>10</v>
      </c>
      <c r="Q14" s="18">
        <v>20</v>
      </c>
      <c r="R14" s="18">
        <v>35</v>
      </c>
      <c r="S14" s="18">
        <v>45</v>
      </c>
      <c r="T14" s="18">
        <v>45</v>
      </c>
      <c r="U14" s="18">
        <v>45</v>
      </c>
      <c r="V14" s="18"/>
      <c r="W14" s="18"/>
      <c r="X14" s="18"/>
      <c r="Y14" s="18"/>
    </row>
    <row r="15" spans="1:25" x14ac:dyDescent="0.25">
      <c r="A15" s="18"/>
      <c r="B15" s="18"/>
      <c r="C15" s="18"/>
      <c r="D15" s="18"/>
      <c r="E15" s="18"/>
      <c r="F15" s="18"/>
      <c r="G15" s="18"/>
      <c r="H15" s="18"/>
      <c r="I15" s="18"/>
      <c r="J15" s="18"/>
      <c r="K15" s="15">
        <v>13</v>
      </c>
      <c r="L15" s="21" t="str">
        <f t="shared" si="0"/>
        <v>edit</v>
      </c>
      <c r="P15" s="18"/>
      <c r="Q15" s="18"/>
      <c r="R15" s="18"/>
      <c r="S15" s="18"/>
      <c r="T15" s="18"/>
      <c r="U15" s="18"/>
      <c r="V15" s="18"/>
      <c r="W15" s="18"/>
      <c r="X15" s="18"/>
      <c r="Y15" s="18"/>
    </row>
    <row r="16" spans="1:25" x14ac:dyDescent="0.25">
      <c r="A16" s="18" t="s">
        <v>59</v>
      </c>
      <c r="B16" s="18" t="s">
        <v>58</v>
      </c>
      <c r="C16" s="18" t="s">
        <v>58</v>
      </c>
      <c r="D16" s="18" t="s">
        <v>59</v>
      </c>
      <c r="E16" s="18" t="s">
        <v>59</v>
      </c>
      <c r="F16" s="18" t="s">
        <v>59</v>
      </c>
      <c r="G16" s="18"/>
      <c r="H16" s="18"/>
      <c r="I16" s="18"/>
      <c r="J16" s="18"/>
      <c r="K16" s="15">
        <v>14</v>
      </c>
      <c r="L16" s="21" t="str">
        <f t="shared" si="0"/>
        <v>info</v>
      </c>
      <c r="P16" s="18" t="s">
        <v>59</v>
      </c>
      <c r="Q16" s="18" t="s">
        <v>58</v>
      </c>
      <c r="R16" s="18" t="s">
        <v>58</v>
      </c>
      <c r="S16" s="18" t="s">
        <v>59</v>
      </c>
      <c r="T16" s="18" t="s">
        <v>59</v>
      </c>
      <c r="U16" s="18" t="s">
        <v>59</v>
      </c>
      <c r="V16" s="18"/>
      <c r="W16" s="18"/>
      <c r="X16" s="18"/>
      <c r="Y16" s="18"/>
    </row>
    <row r="17" spans="1:25" x14ac:dyDescent="0.25">
      <c r="A17" s="18" t="s">
        <v>57</v>
      </c>
      <c r="B17" s="18" t="s">
        <v>58</v>
      </c>
      <c r="C17" s="18" t="s">
        <v>58</v>
      </c>
      <c r="D17" s="18" t="s">
        <v>59</v>
      </c>
      <c r="E17" s="18" t="s">
        <v>59</v>
      </c>
      <c r="F17" s="18" t="s">
        <v>59</v>
      </c>
      <c r="G17" s="18"/>
      <c r="H17" s="18"/>
      <c r="I17" s="18"/>
      <c r="J17" s="18"/>
      <c r="K17" s="15">
        <v>15</v>
      </c>
      <c r="L17" s="21" t="str">
        <f t="shared" si="0"/>
        <v>pulldown</v>
      </c>
      <c r="P17" s="18" t="s">
        <v>57</v>
      </c>
      <c r="Q17" s="18" t="s">
        <v>58</v>
      </c>
      <c r="R17" s="18" t="s">
        <v>58</v>
      </c>
      <c r="S17" s="18" t="s">
        <v>59</v>
      </c>
      <c r="T17" s="18" t="s">
        <v>59</v>
      </c>
      <c r="U17" s="18" t="s">
        <v>59</v>
      </c>
      <c r="V17" s="18"/>
      <c r="W17" s="18"/>
      <c r="X17" s="18"/>
      <c r="Y17" s="18"/>
    </row>
    <row r="18" spans="1:25" x14ac:dyDescent="0.25">
      <c r="A18" s="18" t="s">
        <v>59</v>
      </c>
      <c r="B18" s="18" t="s">
        <v>58</v>
      </c>
      <c r="C18" s="18" t="s">
        <v>58</v>
      </c>
      <c r="D18" s="18" t="s">
        <v>59</v>
      </c>
      <c r="E18" s="18" t="s">
        <v>59</v>
      </c>
      <c r="F18" s="18" t="s">
        <v>59</v>
      </c>
      <c r="G18" s="18"/>
      <c r="H18" s="18"/>
      <c r="I18" s="18"/>
      <c r="J18" s="18"/>
      <c r="K18" s="15">
        <v>16</v>
      </c>
      <c r="L18" s="21" t="str">
        <f t="shared" si="0"/>
        <v>pulldown</v>
      </c>
      <c r="P18" s="18" t="s">
        <v>59</v>
      </c>
      <c r="Q18" s="18" t="s">
        <v>58</v>
      </c>
      <c r="R18" s="18" t="s">
        <v>58</v>
      </c>
      <c r="S18" s="18" t="s">
        <v>59</v>
      </c>
      <c r="T18" s="18" t="s">
        <v>59</v>
      </c>
      <c r="U18" s="18" t="s">
        <v>59</v>
      </c>
      <c r="V18" s="18"/>
      <c r="W18" s="18"/>
      <c r="X18" s="18"/>
      <c r="Y18" s="18"/>
    </row>
    <row r="19" spans="1:25" x14ac:dyDescent="0.25">
      <c r="A19" s="18" t="s">
        <v>57</v>
      </c>
      <c r="B19" s="18" t="s">
        <v>58</v>
      </c>
      <c r="C19" s="18" t="s">
        <v>58</v>
      </c>
      <c r="D19" s="18" t="s">
        <v>59</v>
      </c>
      <c r="E19" s="18" t="s">
        <v>59</v>
      </c>
      <c r="F19" s="18" t="s">
        <v>59</v>
      </c>
      <c r="G19" s="18"/>
      <c r="H19" s="18"/>
      <c r="I19" s="18"/>
      <c r="J19" s="18"/>
      <c r="K19" s="15">
        <v>17</v>
      </c>
      <c r="L19" s="21" t="str">
        <f t="shared" si="0"/>
        <v>pulldown</v>
      </c>
      <c r="P19" s="18" t="s">
        <v>57</v>
      </c>
      <c r="Q19" s="18" t="s">
        <v>58</v>
      </c>
      <c r="R19" s="18" t="s">
        <v>58</v>
      </c>
      <c r="S19" s="18" t="s">
        <v>59</v>
      </c>
      <c r="T19" s="18" t="s">
        <v>59</v>
      </c>
      <c r="U19" s="18" t="s">
        <v>59</v>
      </c>
      <c r="V19" s="18"/>
      <c r="W19" s="18"/>
      <c r="X19" s="18"/>
      <c r="Y19" s="18"/>
    </row>
    <row r="20" spans="1:25" x14ac:dyDescent="0.25">
      <c r="A20" s="18">
        <v>70</v>
      </c>
      <c r="B20" s="18">
        <v>2200</v>
      </c>
      <c r="C20" s="18">
        <v>2200</v>
      </c>
      <c r="D20" s="18">
        <v>45</v>
      </c>
      <c r="E20" s="18"/>
      <c r="F20" s="18"/>
      <c r="G20" s="18"/>
      <c r="H20" s="18"/>
      <c r="I20" s="18"/>
      <c r="J20" s="18"/>
      <c r="K20" s="15">
        <v>18</v>
      </c>
      <c r="L20" s="21" t="str">
        <f t="shared" si="0"/>
        <v>pulldown</v>
      </c>
      <c r="P20" s="18">
        <v>70</v>
      </c>
      <c r="Q20" s="18">
        <v>2200</v>
      </c>
      <c r="R20" s="18">
        <v>2200</v>
      </c>
      <c r="S20" s="18">
        <v>45</v>
      </c>
      <c r="T20" s="18"/>
      <c r="U20" s="18"/>
      <c r="V20" s="18"/>
      <c r="W20" s="18"/>
      <c r="X20" s="18"/>
      <c r="Y20" s="18"/>
    </row>
    <row r="21" spans="1:25" x14ac:dyDescent="0.25">
      <c r="A21" s="18">
        <v>2</v>
      </c>
      <c r="B21" s="18"/>
      <c r="C21" s="18"/>
      <c r="D21" s="18"/>
      <c r="E21" s="18"/>
      <c r="F21" s="18"/>
      <c r="G21" s="18"/>
      <c r="H21" s="18"/>
      <c r="I21" s="18"/>
      <c r="J21" s="18"/>
      <c r="K21" s="15">
        <v>19</v>
      </c>
      <c r="L21" s="21" t="str">
        <f t="shared" si="0"/>
        <v>edit</v>
      </c>
      <c r="P21" s="18">
        <v>1</v>
      </c>
      <c r="Q21" s="18"/>
      <c r="R21" s="18"/>
      <c r="S21" s="18"/>
      <c r="T21" s="18"/>
      <c r="U21" s="18"/>
      <c r="V21" s="18"/>
      <c r="W21" s="18"/>
      <c r="X21" s="18"/>
      <c r="Y21" s="18"/>
    </row>
    <row r="22" spans="1:25" x14ac:dyDescent="0.25">
      <c r="A22" s="18"/>
      <c r="B22" s="18"/>
      <c r="C22" s="18"/>
      <c r="D22" s="18"/>
      <c r="E22" s="18"/>
      <c r="F22" s="18"/>
      <c r="G22" s="18"/>
      <c r="H22" s="18"/>
      <c r="I22" s="18"/>
      <c r="J22" s="18"/>
      <c r="K22" s="15">
        <v>20</v>
      </c>
      <c r="L22" s="21" t="str">
        <f t="shared" si="0"/>
        <v>edit</v>
      </c>
      <c r="P22" s="18"/>
      <c r="Q22" s="18"/>
      <c r="R22" s="18"/>
      <c r="S22" s="18"/>
      <c r="T22" s="18"/>
      <c r="U22" s="18"/>
      <c r="V22" s="18"/>
      <c r="W22" s="18"/>
      <c r="X22" s="18"/>
      <c r="Y22" s="18"/>
    </row>
    <row r="23" spans="1:25" x14ac:dyDescent="0.25">
      <c r="A23" s="18"/>
      <c r="B23" s="18"/>
      <c r="C23" s="18"/>
      <c r="D23" s="18"/>
      <c r="E23" s="18"/>
      <c r="F23" s="18"/>
      <c r="G23" s="18"/>
      <c r="H23" s="18"/>
      <c r="I23" s="18"/>
      <c r="J23" s="18"/>
      <c r="K23" s="15">
        <v>21</v>
      </c>
      <c r="L23" s="21" t="str">
        <f t="shared" si="0"/>
        <v>decision</v>
      </c>
      <c r="P23" s="18"/>
      <c r="Q23" s="18"/>
      <c r="R23" s="18"/>
      <c r="S23" s="18"/>
      <c r="T23" s="18"/>
      <c r="U23" s="18"/>
      <c r="V23" s="18"/>
      <c r="W23" s="18"/>
      <c r="X23" s="18"/>
      <c r="Y23" s="18"/>
    </row>
    <row r="24" spans="1:25" x14ac:dyDescent="0.25">
      <c r="A24" s="18" t="s">
        <v>384</v>
      </c>
      <c r="B24" s="18" t="s">
        <v>477</v>
      </c>
      <c r="C24" s="18"/>
      <c r="D24" s="18"/>
      <c r="E24" s="18"/>
      <c r="F24" s="18"/>
      <c r="G24" s="18"/>
      <c r="H24" s="18"/>
      <c r="I24" s="18"/>
      <c r="J24" s="18"/>
      <c r="K24" s="15">
        <v>21</v>
      </c>
      <c r="L24" s="21" t="str">
        <f t="shared" si="0"/>
        <v>decision</v>
      </c>
      <c r="P24" s="18" t="s">
        <v>384</v>
      </c>
      <c r="Q24" s="18"/>
      <c r="R24" s="18"/>
      <c r="S24" s="18"/>
      <c r="T24" s="18"/>
      <c r="U24" s="18"/>
      <c r="V24" s="18"/>
      <c r="W24" s="18"/>
      <c r="X24" s="18"/>
      <c r="Y24" s="18"/>
    </row>
    <row r="25" spans="1:25" x14ac:dyDescent="0.25">
      <c r="A25" s="18"/>
      <c r="B25" s="18"/>
      <c r="C25" s="18"/>
      <c r="D25" s="18"/>
      <c r="E25" s="18"/>
      <c r="F25" s="18"/>
      <c r="G25" s="18"/>
      <c r="H25" s="18"/>
      <c r="I25" s="18"/>
      <c r="J25" s="18"/>
      <c r="K25" s="15">
        <v>23</v>
      </c>
      <c r="L25" s="21" t="str">
        <f t="shared" si="0"/>
        <v>edit</v>
      </c>
    </row>
    <row r="26" spans="1:25" x14ac:dyDescent="0.25">
      <c r="A26" s="18"/>
      <c r="B26" s="18"/>
      <c r="C26" s="18"/>
      <c r="D26" s="18"/>
      <c r="E26" s="18"/>
      <c r="F26" s="18"/>
      <c r="G26" s="18"/>
      <c r="H26" s="18"/>
      <c r="I26" s="18"/>
      <c r="J26" s="18"/>
      <c r="K26" s="15">
        <v>24</v>
      </c>
      <c r="L26" s="21" t="str">
        <f t="shared" si="0"/>
        <v>info</v>
      </c>
    </row>
    <row r="27" spans="1:25" x14ac:dyDescent="0.25">
      <c r="A27" s="18"/>
      <c r="B27" s="18"/>
      <c r="C27" s="18"/>
      <c r="D27" s="18"/>
      <c r="E27" s="18"/>
      <c r="F27" s="18"/>
      <c r="G27" s="18"/>
      <c r="H27" s="18"/>
      <c r="I27" s="18"/>
      <c r="J27" s="18"/>
      <c r="K27" s="15">
        <v>25</v>
      </c>
      <c r="L27" s="21" t="str">
        <f t="shared" si="0"/>
        <v>loop</v>
      </c>
    </row>
    <row r="28" spans="1:25" x14ac:dyDescent="0.25">
      <c r="A28" s="18"/>
      <c r="B28" s="18"/>
      <c r="C28" s="18"/>
      <c r="D28" s="18"/>
      <c r="E28" s="18"/>
      <c r="F28" s="18"/>
      <c r="G28" s="18"/>
      <c r="H28" s="18"/>
      <c r="I28" s="18"/>
      <c r="J28" s="18"/>
      <c r="K28" s="15">
        <v>26</v>
      </c>
      <c r="L28" s="21" t="str">
        <f t="shared" si="0"/>
        <v>edit</v>
      </c>
    </row>
    <row r="29" spans="1:25" x14ac:dyDescent="0.25">
      <c r="A29" s="18"/>
      <c r="B29" s="18"/>
      <c r="C29" s="18"/>
      <c r="D29" s="18"/>
      <c r="E29" s="18"/>
      <c r="F29" s="18"/>
      <c r="G29" s="18"/>
      <c r="H29" s="18"/>
      <c r="I29" s="18"/>
      <c r="J29" s="18"/>
      <c r="K29" s="15">
        <v>27</v>
      </c>
      <c r="L29" s="21" t="str">
        <f t="shared" si="0"/>
        <v>lanes</v>
      </c>
    </row>
    <row r="30" spans="1:25" x14ac:dyDescent="0.25">
      <c r="A30" s="18"/>
      <c r="B30" s="18"/>
      <c r="C30" s="18"/>
      <c r="D30" s="18"/>
      <c r="E30" s="18"/>
      <c r="F30" s="18"/>
      <c r="G30" s="18"/>
      <c r="H30" s="18"/>
      <c r="I30" s="18"/>
      <c r="J30" s="18"/>
      <c r="K30" s="15">
        <v>28</v>
      </c>
      <c r="L30" s="21" t="str">
        <f t="shared" si="0"/>
        <v>lanes</v>
      </c>
    </row>
    <row r="31" spans="1:25" x14ac:dyDescent="0.25">
      <c r="A31" s="18"/>
      <c r="B31" s="18"/>
      <c r="C31" s="18"/>
      <c r="D31" s="18"/>
      <c r="E31" s="18"/>
      <c r="F31" s="18"/>
      <c r="G31" s="18"/>
      <c r="H31" s="18"/>
      <c r="I31" s="18"/>
      <c r="J31" s="18"/>
      <c r="K31" s="15">
        <v>29</v>
      </c>
      <c r="L31" s="21" t="str">
        <f t="shared" si="0"/>
        <v>lanes</v>
      </c>
    </row>
    <row r="32" spans="1:25" x14ac:dyDescent="0.25">
      <c r="A32" s="18"/>
      <c r="B32" s="18"/>
      <c r="C32" s="18"/>
      <c r="D32" s="18"/>
      <c r="E32" s="18"/>
      <c r="F32" s="18"/>
      <c r="G32" s="18"/>
      <c r="H32" s="18"/>
      <c r="I32" s="18"/>
      <c r="J32" s="18"/>
      <c r="K32" s="15">
        <v>30</v>
      </c>
      <c r="L32" s="21" t="str">
        <f t="shared" si="0"/>
        <v>lanes</v>
      </c>
    </row>
    <row r="33" spans="1:12" x14ac:dyDescent="0.25">
      <c r="A33" s="18"/>
      <c r="B33" s="18"/>
      <c r="C33" s="18"/>
      <c r="D33" s="18"/>
      <c r="E33" s="18"/>
      <c r="F33" s="18"/>
      <c r="G33" s="18"/>
      <c r="H33" s="18"/>
      <c r="I33" s="18"/>
      <c r="J33" s="18"/>
      <c r="K33" s="15">
        <v>31</v>
      </c>
      <c r="L33" s="21" t="str">
        <f t="shared" si="0"/>
        <v>volumes</v>
      </c>
    </row>
    <row r="34" spans="1:12" x14ac:dyDescent="0.25">
      <c r="K34" s="15">
        <v>32</v>
      </c>
      <c r="L34" s="21" t="str">
        <f t="shared" si="0"/>
        <v>volumes</v>
      </c>
    </row>
    <row r="35" spans="1:12" x14ac:dyDescent="0.25">
      <c r="K35" s="15">
        <v>33</v>
      </c>
      <c r="L35" s="21" t="str">
        <f t="shared" si="0"/>
        <v>volumes</v>
      </c>
    </row>
    <row r="36" spans="1:12" x14ac:dyDescent="0.25">
      <c r="K36" s="15">
        <v>34</v>
      </c>
      <c r="L36" s="21" t="str">
        <f t="shared" si="0"/>
        <v>volumes</v>
      </c>
    </row>
    <row r="37" spans="1:12" x14ac:dyDescent="0.25">
      <c r="K37" s="15">
        <v>25</v>
      </c>
      <c r="L37" s="21" t="str">
        <f t="shared" si="0"/>
        <v>loop</v>
      </c>
    </row>
    <row r="38" spans="1:12" x14ac:dyDescent="0.25">
      <c r="K38" s="15">
        <f t="shared" ref="K38:K67" si="1">K37+1</f>
        <v>26</v>
      </c>
      <c r="L38" s="21" t="str">
        <f t="shared" si="0"/>
        <v>edit</v>
      </c>
    </row>
    <row r="39" spans="1:12" x14ac:dyDescent="0.25">
      <c r="K39" s="15">
        <f t="shared" si="1"/>
        <v>27</v>
      </c>
      <c r="L39" s="21" t="str">
        <f t="shared" si="0"/>
        <v>lanes</v>
      </c>
    </row>
    <row r="40" spans="1:12" x14ac:dyDescent="0.25">
      <c r="K40" s="15">
        <f t="shared" si="1"/>
        <v>28</v>
      </c>
      <c r="L40" s="21" t="str">
        <f t="shared" si="0"/>
        <v>lanes</v>
      </c>
    </row>
    <row r="41" spans="1:12" x14ac:dyDescent="0.25">
      <c r="K41" s="15">
        <f t="shared" si="1"/>
        <v>29</v>
      </c>
      <c r="L41" s="21" t="str">
        <f t="shared" si="0"/>
        <v>lanes</v>
      </c>
    </row>
    <row r="42" spans="1:12" x14ac:dyDescent="0.25">
      <c r="K42" s="15">
        <f t="shared" si="1"/>
        <v>30</v>
      </c>
      <c r="L42" s="21" t="str">
        <f t="shared" si="0"/>
        <v>lanes</v>
      </c>
    </row>
    <row r="43" spans="1:12" x14ac:dyDescent="0.25">
      <c r="K43" s="15">
        <f t="shared" si="1"/>
        <v>31</v>
      </c>
      <c r="L43" s="21" t="str">
        <f t="shared" si="0"/>
        <v>volumes</v>
      </c>
    </row>
    <row r="44" spans="1:12" x14ac:dyDescent="0.25">
      <c r="K44" s="15">
        <f t="shared" si="1"/>
        <v>32</v>
      </c>
      <c r="L44" s="21" t="str">
        <f t="shared" si="0"/>
        <v>volumes</v>
      </c>
    </row>
    <row r="45" spans="1:12" x14ac:dyDescent="0.25">
      <c r="K45" s="15">
        <f t="shared" si="1"/>
        <v>33</v>
      </c>
      <c r="L45" s="21" t="str">
        <f t="shared" si="0"/>
        <v>volumes</v>
      </c>
    </row>
    <row r="46" spans="1:12" x14ac:dyDescent="0.25">
      <c r="K46" s="15">
        <f t="shared" si="1"/>
        <v>34</v>
      </c>
      <c r="L46" s="21" t="str">
        <f t="shared" si="0"/>
        <v>volumes</v>
      </c>
    </row>
    <row r="47" spans="1:12" x14ac:dyDescent="0.25">
      <c r="K47" s="15">
        <f t="shared" si="1"/>
        <v>35</v>
      </c>
      <c r="L47" s="21" t="str">
        <f t="shared" si="0"/>
        <v>endloop</v>
      </c>
    </row>
    <row r="48" spans="1:12" x14ac:dyDescent="0.25">
      <c r="K48" s="15">
        <f t="shared" si="1"/>
        <v>36</v>
      </c>
      <c r="L48" s="21" t="str">
        <f t="shared" si="0"/>
        <v>info</v>
      </c>
    </row>
    <row r="49" spans="11:12" x14ac:dyDescent="0.25">
      <c r="K49" s="15">
        <f t="shared" si="1"/>
        <v>37</v>
      </c>
      <c r="L49" s="21">
        <f t="shared" si="0"/>
        <v>0</v>
      </c>
    </row>
    <row r="50" spans="11:12" x14ac:dyDescent="0.25">
      <c r="K50" s="15">
        <f t="shared" si="1"/>
        <v>38</v>
      </c>
      <c r="L50" s="21">
        <f t="shared" si="0"/>
        <v>0</v>
      </c>
    </row>
    <row r="51" spans="11:12" x14ac:dyDescent="0.25">
      <c r="K51" s="15">
        <f t="shared" si="1"/>
        <v>39</v>
      </c>
      <c r="L51" s="21">
        <f t="shared" si="0"/>
        <v>0</v>
      </c>
    </row>
    <row r="52" spans="11:12" x14ac:dyDescent="0.25">
      <c r="K52" s="15">
        <f t="shared" si="1"/>
        <v>40</v>
      </c>
      <c r="L52" s="21">
        <f t="shared" si="0"/>
        <v>0</v>
      </c>
    </row>
    <row r="53" spans="11:12" x14ac:dyDescent="0.25">
      <c r="K53" s="15">
        <f t="shared" si="1"/>
        <v>41</v>
      </c>
      <c r="L53" s="21">
        <f t="shared" si="0"/>
        <v>0</v>
      </c>
    </row>
    <row r="54" spans="11:12" x14ac:dyDescent="0.25">
      <c r="K54" s="15">
        <f t="shared" si="1"/>
        <v>42</v>
      </c>
      <c r="L54" s="21">
        <f t="shared" si="0"/>
        <v>0</v>
      </c>
    </row>
    <row r="55" spans="11:12" x14ac:dyDescent="0.25">
      <c r="K55" s="15">
        <f t="shared" si="1"/>
        <v>43</v>
      </c>
      <c r="L55" s="21">
        <f t="shared" si="0"/>
        <v>0</v>
      </c>
    </row>
    <row r="56" spans="11:12" x14ac:dyDescent="0.25">
      <c r="K56" s="15">
        <f t="shared" si="1"/>
        <v>44</v>
      </c>
      <c r="L56" s="21">
        <f t="shared" si="0"/>
        <v>0</v>
      </c>
    </row>
    <row r="57" spans="11:12" x14ac:dyDescent="0.25">
      <c r="K57" s="15">
        <f t="shared" si="1"/>
        <v>45</v>
      </c>
      <c r="L57" s="21">
        <f t="shared" si="0"/>
        <v>0</v>
      </c>
    </row>
    <row r="58" spans="11:12" x14ac:dyDescent="0.25">
      <c r="K58" s="15">
        <f t="shared" si="1"/>
        <v>46</v>
      </c>
      <c r="L58" s="21">
        <f t="shared" si="0"/>
        <v>0</v>
      </c>
    </row>
    <row r="59" spans="11:12" x14ac:dyDescent="0.25">
      <c r="K59" s="15">
        <f t="shared" si="1"/>
        <v>47</v>
      </c>
      <c r="L59" s="21">
        <f t="shared" si="0"/>
        <v>0</v>
      </c>
    </row>
    <row r="60" spans="11:12" x14ac:dyDescent="0.25">
      <c r="K60" s="15">
        <f t="shared" si="1"/>
        <v>48</v>
      </c>
      <c r="L60" s="21">
        <f t="shared" si="0"/>
        <v>0</v>
      </c>
    </row>
    <row r="61" spans="11:12" x14ac:dyDescent="0.25">
      <c r="K61" s="15">
        <f t="shared" si="1"/>
        <v>49</v>
      </c>
      <c r="L61" s="21">
        <f t="shared" si="0"/>
        <v>0</v>
      </c>
    </row>
    <row r="62" spans="11:12" x14ac:dyDescent="0.25">
      <c r="K62" s="15">
        <f t="shared" si="1"/>
        <v>50</v>
      </c>
      <c r="L62" s="21">
        <f t="shared" si="0"/>
        <v>0</v>
      </c>
    </row>
    <row r="63" spans="11:12" x14ac:dyDescent="0.25">
      <c r="K63" s="15">
        <f t="shared" si="1"/>
        <v>51</v>
      </c>
      <c r="L63" s="21">
        <f t="shared" si="0"/>
        <v>0</v>
      </c>
    </row>
    <row r="64" spans="11:12" x14ac:dyDescent="0.25">
      <c r="K64" s="15">
        <f t="shared" si="1"/>
        <v>52</v>
      </c>
      <c r="L64" s="21">
        <f t="shared" si="0"/>
        <v>0</v>
      </c>
    </row>
    <row r="65" spans="11:12" x14ac:dyDescent="0.25">
      <c r="K65" s="15">
        <f t="shared" si="1"/>
        <v>53</v>
      </c>
      <c r="L65" s="21">
        <f t="shared" si="0"/>
        <v>0</v>
      </c>
    </row>
    <row r="66" spans="11:12" x14ac:dyDescent="0.25">
      <c r="K66" s="15">
        <f t="shared" si="1"/>
        <v>54</v>
      </c>
      <c r="L66" s="21">
        <f t="shared" si="0"/>
        <v>0</v>
      </c>
    </row>
    <row r="67" spans="11:12" x14ac:dyDescent="0.25">
      <c r="K67" s="15">
        <f t="shared" si="1"/>
        <v>55</v>
      </c>
      <c r="L67" s="21">
        <f t="shared" ref="L67" si="2">INDEX(Window_Info,K67,2)</f>
        <v>0</v>
      </c>
    </row>
    <row r="68" spans="11:12" x14ac:dyDescent="0.25">
      <c r="K68" s="15">
        <f t="shared" ref="K68" si="3">K67+1</f>
        <v>56</v>
      </c>
    </row>
    <row r="75" spans="11:12" x14ac:dyDescent="0.25">
      <c r="K75" s="15">
        <v>65</v>
      </c>
      <c r="L75" s="21">
        <f>INDEX(Window_Info,K75,2)</f>
        <v>0</v>
      </c>
    </row>
    <row r="76" spans="11:12" x14ac:dyDescent="0.25">
      <c r="K76" s="15">
        <v>61</v>
      </c>
      <c r="L76" s="21">
        <f>INDEX(Window_Info,K76,2)</f>
        <v>0</v>
      </c>
    </row>
    <row r="77" spans="11:12" x14ac:dyDescent="0.25">
      <c r="K77" s="15">
        <v>74</v>
      </c>
      <c r="L77" s="21">
        <f>INDEX(Window_Info,K77,2)</f>
        <v>0</v>
      </c>
    </row>
    <row r="78" spans="11:12" x14ac:dyDescent="0.25">
      <c r="K78" s="15">
        <v>75</v>
      </c>
      <c r="L78" s="21">
        <f>INDEX(Window_Info,K78,2)</f>
        <v>0</v>
      </c>
    </row>
    <row r="79" spans="11:12" x14ac:dyDescent="0.25">
      <c r="K79" s="15">
        <v>76</v>
      </c>
    </row>
    <row r="80" spans="11:12" x14ac:dyDescent="0.25">
      <c r="K80" s="15">
        <v>77</v>
      </c>
    </row>
    <row r="81" spans="11:11" x14ac:dyDescent="0.25">
      <c r="K81" s="15">
        <v>78</v>
      </c>
    </row>
    <row r="83" spans="11:11" x14ac:dyDescent="0.25">
      <c r="K83" s="15">
        <v>79</v>
      </c>
    </row>
    <row r="84" spans="11:11" x14ac:dyDescent="0.25">
      <c r="K84" s="15">
        <v>81</v>
      </c>
    </row>
    <row r="85" spans="11:11" x14ac:dyDescent="0.25">
      <c r="K85" s="15">
        <v>82</v>
      </c>
    </row>
    <row r="86" spans="11:11" x14ac:dyDescent="0.25">
      <c r="K86" s="15">
        <v>85</v>
      </c>
    </row>
    <row r="87" spans="11:11" x14ac:dyDescent="0.25">
      <c r="K87" s="15">
        <v>84</v>
      </c>
    </row>
    <row r="89" spans="11:11" x14ac:dyDescent="0.25">
      <c r="K89" s="15">
        <v>85</v>
      </c>
    </row>
    <row r="90" spans="11:11" x14ac:dyDescent="0.25">
      <c r="K90" s="15">
        <v>87</v>
      </c>
    </row>
    <row r="91" spans="11:11" x14ac:dyDescent="0.25">
      <c r="K91" s="15">
        <v>88</v>
      </c>
    </row>
    <row r="93" spans="11:11" x14ac:dyDescent="0.25">
      <c r="K93" s="15">
        <v>89</v>
      </c>
    </row>
    <row r="94" spans="11:11" x14ac:dyDescent="0.25">
      <c r="K94" s="15">
        <v>89</v>
      </c>
    </row>
    <row r="95" spans="11:11" x14ac:dyDescent="0.25">
      <c r="K95" s="15">
        <v>92</v>
      </c>
    </row>
    <row r="96" spans="11:11" x14ac:dyDescent="0.25">
      <c r="K96" s="15">
        <v>93</v>
      </c>
    </row>
    <row r="97" spans="11:11" x14ac:dyDescent="0.25">
      <c r="K97" s="15">
        <v>94</v>
      </c>
    </row>
    <row r="98" spans="11:11" x14ac:dyDescent="0.25">
      <c r="K98" s="15">
        <v>95</v>
      </c>
    </row>
    <row r="99" spans="11:11" x14ac:dyDescent="0.25">
      <c r="K99" s="15">
        <v>96</v>
      </c>
    </row>
    <row r="100" spans="11:11" x14ac:dyDescent="0.25">
      <c r="K100" s="15">
        <v>74</v>
      </c>
    </row>
    <row r="101" spans="11:11" x14ac:dyDescent="0.25">
      <c r="K101" s="15">
        <v>98</v>
      </c>
    </row>
    <row r="102" spans="11:11" x14ac:dyDescent="0.25">
      <c r="K102" s="15">
        <v>99</v>
      </c>
    </row>
    <row r="103" spans="11:11" x14ac:dyDescent="0.25">
      <c r="K103" s="15">
        <v>100</v>
      </c>
    </row>
    <row r="104" spans="11:11" x14ac:dyDescent="0.25">
      <c r="K104" s="15">
        <v>101</v>
      </c>
    </row>
    <row r="105" spans="11:11" x14ac:dyDescent="0.25">
      <c r="K105" s="15">
        <v>102</v>
      </c>
    </row>
    <row r="106" spans="11:11" x14ac:dyDescent="0.25">
      <c r="K106" s="15">
        <v>103</v>
      </c>
    </row>
    <row r="107" spans="11:11" x14ac:dyDescent="0.25">
      <c r="K107" s="15">
        <v>104</v>
      </c>
    </row>
    <row r="108" spans="11:11" x14ac:dyDescent="0.25">
      <c r="K108" s="15">
        <v>105</v>
      </c>
    </row>
    <row r="109" spans="11:11" x14ac:dyDescent="0.25">
      <c r="K109" s="15">
        <v>106</v>
      </c>
    </row>
    <row r="110" spans="11:11" x14ac:dyDescent="0.25">
      <c r="K110" s="15">
        <v>107</v>
      </c>
    </row>
    <row r="111" spans="11:11" x14ac:dyDescent="0.25">
      <c r="K111" s="15">
        <v>108</v>
      </c>
    </row>
    <row r="112" spans="11:11" x14ac:dyDescent="0.25">
      <c r="K112" s="15">
        <v>105</v>
      </c>
    </row>
    <row r="113" spans="11:11" x14ac:dyDescent="0.25">
      <c r="K113" s="15">
        <v>102</v>
      </c>
    </row>
    <row r="114" spans="11:11" x14ac:dyDescent="0.25">
      <c r="K114" s="15">
        <v>111</v>
      </c>
    </row>
    <row r="115" spans="11:11" x14ac:dyDescent="0.25">
      <c r="K115" s="15">
        <v>112</v>
      </c>
    </row>
    <row r="116" spans="11:11" x14ac:dyDescent="0.25">
      <c r="K116" s="15">
        <v>113</v>
      </c>
    </row>
    <row r="117" spans="11:11" x14ac:dyDescent="0.25">
      <c r="K117" s="15">
        <v>114</v>
      </c>
    </row>
    <row r="118" spans="11:11" x14ac:dyDescent="0.25">
      <c r="K118" s="15">
        <v>115</v>
      </c>
    </row>
    <row r="119" spans="11:11" x14ac:dyDescent="0.25">
      <c r="K119" s="15">
        <v>115</v>
      </c>
    </row>
    <row r="120" spans="11:11" x14ac:dyDescent="0.25">
      <c r="K120" s="15">
        <v>117</v>
      </c>
    </row>
    <row r="121" spans="11:11" x14ac:dyDescent="0.25">
      <c r="K121" s="15">
        <v>118</v>
      </c>
    </row>
    <row r="122" spans="11:11" x14ac:dyDescent="0.25">
      <c r="K122" s="15">
        <v>119</v>
      </c>
    </row>
    <row r="123" spans="11:11" x14ac:dyDescent="0.25">
      <c r="K123" s="15">
        <v>119</v>
      </c>
    </row>
    <row r="124" spans="11:11" x14ac:dyDescent="0.25">
      <c r="K124" s="15">
        <v>120</v>
      </c>
    </row>
    <row r="125" spans="11:11" x14ac:dyDescent="0.25">
      <c r="K125" s="15">
        <v>122</v>
      </c>
    </row>
    <row r="126" spans="11:11" x14ac:dyDescent="0.25">
      <c r="K126" s="15">
        <v>123</v>
      </c>
    </row>
    <row r="127" spans="11:11" x14ac:dyDescent="0.25">
      <c r="K127" s="15">
        <v>111</v>
      </c>
    </row>
    <row r="128" spans="11:11" x14ac:dyDescent="0.25">
      <c r="K128" s="15">
        <v>125</v>
      </c>
    </row>
    <row r="129" spans="11:11" x14ac:dyDescent="0.25">
      <c r="K129" s="15">
        <v>126</v>
      </c>
    </row>
    <row r="130" spans="11:11" x14ac:dyDescent="0.25">
      <c r="K130" s="15">
        <v>127</v>
      </c>
    </row>
    <row r="131" spans="11:11" x14ac:dyDescent="0.25">
      <c r="K131" s="15">
        <v>128</v>
      </c>
    </row>
    <row r="132" spans="11:11" x14ac:dyDescent="0.25">
      <c r="K132" s="15">
        <v>129</v>
      </c>
    </row>
    <row r="133" spans="11:11" x14ac:dyDescent="0.25">
      <c r="K133" s="15">
        <v>129</v>
      </c>
    </row>
    <row r="134" spans="11:11" x14ac:dyDescent="0.25">
      <c r="K134" s="15">
        <v>130</v>
      </c>
    </row>
    <row r="135" spans="11:11" x14ac:dyDescent="0.25">
      <c r="K135" s="15">
        <v>132</v>
      </c>
    </row>
    <row r="136" spans="11:11" x14ac:dyDescent="0.25">
      <c r="K136" s="15">
        <v>125</v>
      </c>
    </row>
    <row r="137" spans="11:11" x14ac:dyDescent="0.25">
      <c r="K137" s="15">
        <v>133</v>
      </c>
    </row>
    <row r="138" spans="11:11" x14ac:dyDescent="0.25">
      <c r="K138" s="15">
        <v>125</v>
      </c>
    </row>
    <row r="139" spans="11:11" x14ac:dyDescent="0.25">
      <c r="K139" s="15">
        <v>136</v>
      </c>
    </row>
    <row r="140" spans="11:11" x14ac:dyDescent="0.25">
      <c r="K140" s="15">
        <v>137</v>
      </c>
    </row>
    <row r="141" spans="11:11" x14ac:dyDescent="0.25">
      <c r="K141" s="15">
        <v>138</v>
      </c>
    </row>
    <row r="142" spans="11:11" x14ac:dyDescent="0.25">
      <c r="K142" s="15">
        <v>139</v>
      </c>
    </row>
    <row r="143" spans="11:11" x14ac:dyDescent="0.25">
      <c r="K143" s="15">
        <v>139</v>
      </c>
    </row>
    <row r="144" spans="11:11" x14ac:dyDescent="0.25">
      <c r="K144" s="15">
        <v>141</v>
      </c>
    </row>
    <row r="145" spans="11:11" x14ac:dyDescent="0.25">
      <c r="K145" s="15">
        <v>134</v>
      </c>
    </row>
    <row r="146" spans="11:11" x14ac:dyDescent="0.25">
      <c r="K146" s="15">
        <v>143</v>
      </c>
    </row>
    <row r="147" spans="11:11" x14ac:dyDescent="0.25">
      <c r="K147" s="15">
        <v>136</v>
      </c>
    </row>
    <row r="148" spans="11:11" x14ac:dyDescent="0.25">
      <c r="K148" s="15">
        <v>145</v>
      </c>
    </row>
    <row r="149" spans="11:11" x14ac:dyDescent="0.25">
      <c r="K149" s="15">
        <v>146</v>
      </c>
    </row>
    <row r="150" spans="11:11" x14ac:dyDescent="0.25">
      <c r="K150" s="15">
        <v>147</v>
      </c>
    </row>
    <row r="151" spans="11:11" x14ac:dyDescent="0.25">
      <c r="K151" s="15">
        <v>148</v>
      </c>
    </row>
    <row r="152" spans="11:11" x14ac:dyDescent="0.25">
      <c r="K152" s="15">
        <v>148</v>
      </c>
    </row>
    <row r="153" spans="11:11" x14ac:dyDescent="0.25">
      <c r="K153" s="15">
        <v>150</v>
      </c>
    </row>
    <row r="154" spans="11:11" x14ac:dyDescent="0.25">
      <c r="K154" s="15">
        <v>150</v>
      </c>
    </row>
    <row r="155" spans="11:11" x14ac:dyDescent="0.25">
      <c r="K155" s="15">
        <v>143</v>
      </c>
    </row>
    <row r="156" spans="11:11" x14ac:dyDescent="0.25">
      <c r="K156" s="15">
        <v>153</v>
      </c>
    </row>
    <row r="157" spans="11:11" x14ac:dyDescent="0.25">
      <c r="K157" s="15">
        <v>145</v>
      </c>
    </row>
    <row r="158" spans="11:11" x14ac:dyDescent="0.25">
      <c r="K158" s="15">
        <v>155</v>
      </c>
    </row>
    <row r="159" spans="11:11" x14ac:dyDescent="0.25">
      <c r="K159" s="15">
        <v>156</v>
      </c>
    </row>
    <row r="160" spans="11:11" x14ac:dyDescent="0.25">
      <c r="K160" s="15">
        <v>157</v>
      </c>
    </row>
    <row r="161" spans="11:11" x14ac:dyDescent="0.25">
      <c r="K161" s="15">
        <v>158</v>
      </c>
    </row>
    <row r="162" spans="11:11" x14ac:dyDescent="0.25">
      <c r="K162" s="15">
        <v>159</v>
      </c>
    </row>
    <row r="163" spans="11:11" x14ac:dyDescent="0.25">
      <c r="K163" s="15">
        <v>159</v>
      </c>
    </row>
    <row r="164" spans="11:11" x14ac:dyDescent="0.25">
      <c r="K164" s="15">
        <v>161</v>
      </c>
    </row>
    <row r="165" spans="11:11" x14ac:dyDescent="0.25">
      <c r="K165" s="15">
        <v>161</v>
      </c>
    </row>
    <row r="166" spans="11:11" x14ac:dyDescent="0.25">
      <c r="K166" s="15">
        <v>153</v>
      </c>
    </row>
    <row r="167" spans="11:11" x14ac:dyDescent="0.25">
      <c r="K167" s="15">
        <v>100</v>
      </c>
    </row>
    <row r="168" spans="11:11" x14ac:dyDescent="0.25">
      <c r="K168" s="15">
        <v>162</v>
      </c>
    </row>
    <row r="169" spans="11:11" x14ac:dyDescent="0.25">
      <c r="K169" s="15">
        <v>99</v>
      </c>
    </row>
    <row r="170" spans="11:11" x14ac:dyDescent="0.25">
      <c r="K170" s="15">
        <v>99</v>
      </c>
    </row>
    <row r="171" spans="11:11" x14ac:dyDescent="0.25">
      <c r="K171" s="15">
        <v>100</v>
      </c>
    </row>
    <row r="172" spans="11:11" x14ac:dyDescent="0.25">
      <c r="K172" s="15">
        <v>99</v>
      </c>
    </row>
    <row r="173" spans="11:11" x14ac:dyDescent="0.25">
      <c r="K173" s="15">
        <v>0</v>
      </c>
    </row>
    <row r="174" spans="11:11" x14ac:dyDescent="0.25">
      <c r="K174" s="15">
        <v>171</v>
      </c>
    </row>
  </sheetData>
  <pageMargins left="0.75" right="0.75" top="1" bottom="1" header="0.5" footer="0.5"/>
  <pageSetup orientation="portrait"/>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enableFormatConditionsCalculation="0"/>
  <dimension ref="A1:HC29"/>
  <sheetViews>
    <sheetView topLeftCell="L1" workbookViewId="0">
      <selection activeCell="CF9" sqref="CF9"/>
    </sheetView>
  </sheetViews>
  <sheetFormatPr defaultColWidth="11" defaultRowHeight="15.5" x14ac:dyDescent="0.35"/>
  <sheetData>
    <row r="1" spans="1:211" x14ac:dyDescent="0.35">
      <c r="A1" t="s">
        <v>35</v>
      </c>
      <c r="B1" t="s">
        <v>34</v>
      </c>
      <c r="C1" t="s">
        <v>235</v>
      </c>
      <c r="D1" t="s">
        <v>236</v>
      </c>
      <c r="L1" t="s">
        <v>445</v>
      </c>
      <c r="CN1" t="s">
        <v>446</v>
      </c>
    </row>
    <row r="2" spans="1:211" x14ac:dyDescent="0.35">
      <c r="A2">
        <v>1</v>
      </c>
      <c r="B2">
        <v>0.7</v>
      </c>
      <c r="C2" t="s">
        <v>440</v>
      </c>
      <c r="D2" t="s">
        <v>441</v>
      </c>
      <c r="L2">
        <v>2</v>
      </c>
      <c r="M2">
        <v>2</v>
      </c>
      <c r="N2">
        <v>2</v>
      </c>
      <c r="O2">
        <v>2</v>
      </c>
      <c r="P2">
        <v>2</v>
      </c>
      <c r="Q2">
        <v>1</v>
      </c>
      <c r="R2">
        <v>1</v>
      </c>
      <c r="S2">
        <v>1</v>
      </c>
      <c r="T2">
        <v>1</v>
      </c>
      <c r="U2">
        <v>1</v>
      </c>
      <c r="V2">
        <v>2</v>
      </c>
      <c r="W2">
        <v>2</v>
      </c>
      <c r="X2">
        <v>2</v>
      </c>
      <c r="Y2">
        <v>2</v>
      </c>
      <c r="Z2">
        <v>2</v>
      </c>
      <c r="AA2">
        <v>1</v>
      </c>
      <c r="AB2">
        <v>1</v>
      </c>
      <c r="AC2">
        <v>1</v>
      </c>
      <c r="AD2">
        <v>1</v>
      </c>
      <c r="AE2">
        <v>1</v>
      </c>
      <c r="AF2">
        <v>2</v>
      </c>
      <c r="AG2">
        <v>2</v>
      </c>
      <c r="AH2">
        <v>2</v>
      </c>
      <c r="AI2">
        <v>2</v>
      </c>
      <c r="AJ2">
        <v>2</v>
      </c>
      <c r="AK2">
        <v>1</v>
      </c>
      <c r="AL2">
        <v>1</v>
      </c>
      <c r="AM2">
        <v>1</v>
      </c>
      <c r="AN2">
        <v>1</v>
      </c>
      <c r="AO2">
        <v>1</v>
      </c>
      <c r="AP2">
        <v>2</v>
      </c>
      <c r="AQ2">
        <v>2</v>
      </c>
      <c r="AR2">
        <v>2</v>
      </c>
      <c r="AS2">
        <v>2</v>
      </c>
      <c r="AT2">
        <v>2</v>
      </c>
      <c r="AU2">
        <v>1</v>
      </c>
      <c r="AV2">
        <v>1</v>
      </c>
      <c r="AW2">
        <v>1</v>
      </c>
      <c r="AX2">
        <v>1</v>
      </c>
      <c r="AY2">
        <v>1</v>
      </c>
      <c r="AZ2">
        <v>2</v>
      </c>
      <c r="BA2">
        <v>2</v>
      </c>
      <c r="BB2">
        <v>2</v>
      </c>
      <c r="BC2">
        <v>2</v>
      </c>
      <c r="BD2">
        <v>2</v>
      </c>
      <c r="BE2">
        <v>1</v>
      </c>
      <c r="BF2">
        <v>1</v>
      </c>
      <c r="BG2">
        <v>1</v>
      </c>
      <c r="BH2">
        <v>1</v>
      </c>
      <c r="BI2">
        <v>1</v>
      </c>
      <c r="BJ2">
        <v>2</v>
      </c>
      <c r="BK2">
        <v>2</v>
      </c>
      <c r="BL2">
        <v>2</v>
      </c>
      <c r="BM2">
        <v>2</v>
      </c>
      <c r="BN2">
        <v>2</v>
      </c>
      <c r="BO2">
        <v>1</v>
      </c>
      <c r="BP2">
        <v>1</v>
      </c>
      <c r="BQ2">
        <v>1</v>
      </c>
      <c r="BR2">
        <v>1</v>
      </c>
      <c r="BS2">
        <v>1</v>
      </c>
      <c r="BT2">
        <v>2</v>
      </c>
      <c r="BU2">
        <v>2</v>
      </c>
      <c r="BV2">
        <v>2</v>
      </c>
      <c r="BW2">
        <v>2</v>
      </c>
      <c r="BX2">
        <v>2</v>
      </c>
      <c r="BY2">
        <v>1</v>
      </c>
      <c r="BZ2">
        <v>1</v>
      </c>
      <c r="CA2">
        <v>1</v>
      </c>
      <c r="CB2">
        <v>1</v>
      </c>
      <c r="CC2">
        <v>1</v>
      </c>
      <c r="CD2">
        <v>2</v>
      </c>
      <c r="CE2">
        <v>2</v>
      </c>
      <c r="CF2">
        <v>2</v>
      </c>
      <c r="CG2">
        <v>2</v>
      </c>
      <c r="CH2">
        <v>2</v>
      </c>
      <c r="CI2">
        <v>1</v>
      </c>
      <c r="CJ2">
        <v>1</v>
      </c>
      <c r="CK2">
        <v>1</v>
      </c>
      <c r="CL2">
        <v>1</v>
      </c>
      <c r="CM2">
        <v>1</v>
      </c>
      <c r="CN2">
        <v>3656</v>
      </c>
      <c r="CO2">
        <v>2542</v>
      </c>
      <c r="CP2">
        <v>3109</v>
      </c>
      <c r="CQ2">
        <v>695</v>
      </c>
      <c r="CR2">
        <v>0</v>
      </c>
      <c r="CS2">
        <v>592</v>
      </c>
      <c r="CT2">
        <v>382</v>
      </c>
      <c r="CU2">
        <v>466</v>
      </c>
      <c r="CV2">
        <v>80</v>
      </c>
      <c r="CW2">
        <v>0</v>
      </c>
      <c r="CX2">
        <v>346</v>
      </c>
      <c r="CY2">
        <v>100</v>
      </c>
      <c r="CZ2">
        <v>286</v>
      </c>
      <c r="DA2">
        <v>23</v>
      </c>
      <c r="DB2">
        <v>0</v>
      </c>
      <c r="DC2">
        <v>257</v>
      </c>
      <c r="DD2">
        <v>210</v>
      </c>
      <c r="DE2">
        <v>308</v>
      </c>
      <c r="DF2">
        <v>69</v>
      </c>
      <c r="DG2">
        <v>0</v>
      </c>
      <c r="DH2">
        <v>120</v>
      </c>
      <c r="DI2">
        <v>99</v>
      </c>
      <c r="DJ2">
        <v>145</v>
      </c>
      <c r="DK2">
        <v>33</v>
      </c>
      <c r="DL2">
        <v>0</v>
      </c>
      <c r="DM2">
        <v>137</v>
      </c>
      <c r="DN2">
        <v>116</v>
      </c>
      <c r="DO2">
        <v>169</v>
      </c>
      <c r="DP2">
        <v>39</v>
      </c>
      <c r="DQ2">
        <v>0</v>
      </c>
      <c r="DR2">
        <v>2777</v>
      </c>
      <c r="DS2">
        <v>2541</v>
      </c>
      <c r="DT2">
        <v>3763</v>
      </c>
      <c r="DU2">
        <v>772</v>
      </c>
      <c r="DV2">
        <v>0</v>
      </c>
      <c r="DW2">
        <v>348</v>
      </c>
      <c r="DX2">
        <v>392</v>
      </c>
      <c r="DY2">
        <v>646</v>
      </c>
      <c r="DZ2">
        <v>93</v>
      </c>
      <c r="EA2">
        <v>0</v>
      </c>
      <c r="EB2">
        <v>213</v>
      </c>
      <c r="EC2">
        <v>102</v>
      </c>
      <c r="ED2">
        <v>369</v>
      </c>
      <c r="EE2">
        <v>23</v>
      </c>
      <c r="EF2">
        <v>0</v>
      </c>
      <c r="EG2">
        <v>325</v>
      </c>
      <c r="EH2">
        <v>205</v>
      </c>
      <c r="EI2">
        <v>251</v>
      </c>
      <c r="EJ2">
        <v>70</v>
      </c>
      <c r="EK2">
        <v>0</v>
      </c>
      <c r="EL2">
        <v>152</v>
      </c>
      <c r="EM2">
        <v>95</v>
      </c>
      <c r="EN2">
        <v>121</v>
      </c>
      <c r="EO2">
        <v>32</v>
      </c>
      <c r="EP2">
        <v>0</v>
      </c>
      <c r="EQ2">
        <v>173</v>
      </c>
      <c r="ER2">
        <v>111</v>
      </c>
      <c r="ES2">
        <v>139</v>
      </c>
      <c r="ET2">
        <v>38</v>
      </c>
      <c r="EU2">
        <v>0</v>
      </c>
      <c r="EV2">
        <v>3662</v>
      </c>
      <c r="EW2">
        <v>2869</v>
      </c>
      <c r="EX2">
        <v>3290</v>
      </c>
      <c r="EY2">
        <v>926</v>
      </c>
      <c r="EZ2">
        <v>0</v>
      </c>
      <c r="FA2">
        <v>1032</v>
      </c>
      <c r="FB2">
        <v>613</v>
      </c>
      <c r="FC2">
        <v>772</v>
      </c>
      <c r="FD2">
        <v>120</v>
      </c>
      <c r="FE2">
        <v>0</v>
      </c>
      <c r="FF2">
        <v>596</v>
      </c>
      <c r="FG2">
        <v>163</v>
      </c>
      <c r="FH2">
        <v>460</v>
      </c>
      <c r="FI2">
        <v>34</v>
      </c>
      <c r="FJ2">
        <v>0</v>
      </c>
      <c r="FK2">
        <v>253</v>
      </c>
      <c r="FL2">
        <v>220</v>
      </c>
      <c r="FM2">
        <v>338</v>
      </c>
      <c r="FN2">
        <v>96</v>
      </c>
      <c r="FO2">
        <v>0</v>
      </c>
      <c r="FP2">
        <v>126</v>
      </c>
      <c r="FQ2">
        <v>98</v>
      </c>
      <c r="FR2">
        <v>154</v>
      </c>
      <c r="FS2">
        <v>40</v>
      </c>
      <c r="FT2">
        <v>0</v>
      </c>
      <c r="FU2">
        <v>173</v>
      </c>
      <c r="FV2">
        <v>131</v>
      </c>
      <c r="FW2">
        <v>205</v>
      </c>
      <c r="FX2">
        <v>52</v>
      </c>
      <c r="FY2">
        <v>0</v>
      </c>
      <c r="FZ2">
        <v>3063</v>
      </c>
      <c r="GA2">
        <v>2906</v>
      </c>
      <c r="GB2">
        <v>3673</v>
      </c>
      <c r="GC2">
        <v>1085</v>
      </c>
      <c r="GD2">
        <v>0</v>
      </c>
      <c r="GE2">
        <v>604</v>
      </c>
      <c r="GF2">
        <v>745</v>
      </c>
      <c r="GG2">
        <v>1224</v>
      </c>
      <c r="GH2">
        <v>154</v>
      </c>
      <c r="GI2">
        <v>0</v>
      </c>
      <c r="GJ2">
        <v>359</v>
      </c>
      <c r="GK2">
        <v>203</v>
      </c>
      <c r="GL2">
        <v>679</v>
      </c>
      <c r="GM2">
        <v>39</v>
      </c>
      <c r="GN2">
        <v>0</v>
      </c>
      <c r="GO2">
        <v>402</v>
      </c>
      <c r="GP2">
        <v>225</v>
      </c>
      <c r="GQ2">
        <v>254</v>
      </c>
      <c r="GR2">
        <v>99</v>
      </c>
      <c r="GS2">
        <v>0</v>
      </c>
      <c r="GT2">
        <v>176</v>
      </c>
      <c r="GU2">
        <v>103</v>
      </c>
      <c r="GV2">
        <v>132</v>
      </c>
      <c r="GW2">
        <v>41</v>
      </c>
      <c r="GX2">
        <v>0</v>
      </c>
      <c r="GY2">
        <v>229</v>
      </c>
      <c r="GZ2">
        <v>138</v>
      </c>
      <c r="HA2">
        <v>184</v>
      </c>
      <c r="HB2">
        <v>52</v>
      </c>
      <c r="HC2">
        <v>0</v>
      </c>
    </row>
    <row r="3" spans="1:211" x14ac:dyDescent="0.35">
      <c r="A3">
        <v>2</v>
      </c>
      <c r="B3">
        <v>2</v>
      </c>
      <c r="C3" t="s">
        <v>383</v>
      </c>
      <c r="D3" t="s">
        <v>385</v>
      </c>
      <c r="L3">
        <v>2</v>
      </c>
      <c r="M3">
        <v>2</v>
      </c>
      <c r="N3">
        <v>2</v>
      </c>
      <c r="O3">
        <v>2</v>
      </c>
      <c r="P3">
        <v>2</v>
      </c>
      <c r="Q3">
        <v>1</v>
      </c>
      <c r="R3">
        <v>1</v>
      </c>
      <c r="S3">
        <v>1</v>
      </c>
      <c r="T3">
        <v>1</v>
      </c>
      <c r="U3">
        <v>1</v>
      </c>
      <c r="V3">
        <v>2</v>
      </c>
      <c r="W3">
        <v>2</v>
      </c>
      <c r="X3">
        <v>2</v>
      </c>
      <c r="Y3">
        <v>2</v>
      </c>
      <c r="Z3">
        <v>2</v>
      </c>
      <c r="AA3">
        <v>1</v>
      </c>
      <c r="AB3">
        <v>1</v>
      </c>
      <c r="AC3">
        <v>1</v>
      </c>
      <c r="AD3">
        <v>1</v>
      </c>
      <c r="AE3">
        <v>1</v>
      </c>
      <c r="AF3">
        <v>2</v>
      </c>
      <c r="AG3">
        <v>2</v>
      </c>
      <c r="AH3">
        <v>2</v>
      </c>
      <c r="AI3">
        <v>2</v>
      </c>
      <c r="AJ3">
        <v>2</v>
      </c>
      <c r="AK3">
        <v>1</v>
      </c>
      <c r="AL3">
        <v>1</v>
      </c>
      <c r="AM3">
        <v>1</v>
      </c>
      <c r="AN3">
        <v>1</v>
      </c>
      <c r="AO3">
        <v>1</v>
      </c>
      <c r="AP3">
        <v>2</v>
      </c>
      <c r="AQ3">
        <v>2</v>
      </c>
      <c r="AR3">
        <v>2</v>
      </c>
      <c r="AS3">
        <v>2</v>
      </c>
      <c r="AT3">
        <v>2</v>
      </c>
      <c r="AU3">
        <v>1</v>
      </c>
      <c r="AV3">
        <v>1</v>
      </c>
      <c r="AW3">
        <v>1</v>
      </c>
      <c r="AX3">
        <v>1</v>
      </c>
      <c r="AY3">
        <v>1</v>
      </c>
      <c r="AZ3">
        <v>2</v>
      </c>
      <c r="BA3">
        <v>2</v>
      </c>
      <c r="BB3">
        <v>2</v>
      </c>
      <c r="BC3">
        <v>2</v>
      </c>
      <c r="BD3">
        <v>2</v>
      </c>
      <c r="BE3">
        <v>1</v>
      </c>
      <c r="BF3">
        <v>1</v>
      </c>
      <c r="BG3">
        <v>1</v>
      </c>
      <c r="BH3">
        <v>1</v>
      </c>
      <c r="BI3">
        <v>1</v>
      </c>
      <c r="BJ3">
        <v>2</v>
      </c>
      <c r="BK3">
        <v>2</v>
      </c>
      <c r="BL3">
        <v>2</v>
      </c>
      <c r="BM3">
        <v>2</v>
      </c>
      <c r="BN3">
        <v>2</v>
      </c>
      <c r="BO3">
        <v>1</v>
      </c>
      <c r="BP3">
        <v>1</v>
      </c>
      <c r="BQ3">
        <v>1</v>
      </c>
      <c r="BR3">
        <v>1</v>
      </c>
      <c r="BS3">
        <v>1</v>
      </c>
      <c r="BT3">
        <v>2</v>
      </c>
      <c r="BU3">
        <v>2</v>
      </c>
      <c r="BV3">
        <v>2</v>
      </c>
      <c r="BW3">
        <v>2</v>
      </c>
      <c r="BX3">
        <v>2</v>
      </c>
      <c r="BY3">
        <v>1</v>
      </c>
      <c r="BZ3">
        <v>1</v>
      </c>
      <c r="CA3">
        <v>1</v>
      </c>
      <c r="CB3">
        <v>1</v>
      </c>
      <c r="CC3">
        <v>1</v>
      </c>
      <c r="CD3">
        <v>2</v>
      </c>
      <c r="CE3">
        <v>2</v>
      </c>
      <c r="CF3">
        <v>2</v>
      </c>
      <c r="CG3">
        <v>2</v>
      </c>
      <c r="CH3">
        <v>2</v>
      </c>
      <c r="CI3">
        <v>1</v>
      </c>
      <c r="CJ3">
        <v>1</v>
      </c>
      <c r="CK3">
        <v>1</v>
      </c>
      <c r="CL3">
        <v>1</v>
      </c>
      <c r="CM3">
        <v>1</v>
      </c>
      <c r="CN3">
        <v>3000</v>
      </c>
      <c r="CO3">
        <v>2000</v>
      </c>
      <c r="CP3">
        <v>3000</v>
      </c>
      <c r="CQ3">
        <v>600</v>
      </c>
      <c r="CR3">
        <v>0</v>
      </c>
      <c r="CS3">
        <v>500</v>
      </c>
      <c r="CT3">
        <v>300</v>
      </c>
      <c r="CU3">
        <v>400</v>
      </c>
      <c r="CV3">
        <v>60</v>
      </c>
      <c r="CW3">
        <v>0</v>
      </c>
      <c r="CX3">
        <v>300</v>
      </c>
      <c r="CY3">
        <v>100</v>
      </c>
      <c r="CZ3">
        <v>200</v>
      </c>
      <c r="DA3">
        <v>20</v>
      </c>
      <c r="DB3">
        <v>0</v>
      </c>
      <c r="DC3">
        <v>200</v>
      </c>
      <c r="DD3">
        <v>150</v>
      </c>
      <c r="DE3">
        <v>250</v>
      </c>
      <c r="DF3">
        <v>50</v>
      </c>
      <c r="DG3">
        <v>0</v>
      </c>
      <c r="DH3">
        <v>100</v>
      </c>
      <c r="DI3">
        <v>80</v>
      </c>
      <c r="DJ3">
        <v>100</v>
      </c>
      <c r="DK3">
        <v>20</v>
      </c>
      <c r="DL3">
        <v>0</v>
      </c>
      <c r="DM3">
        <v>100</v>
      </c>
      <c r="DN3">
        <v>100</v>
      </c>
      <c r="DO3">
        <v>100</v>
      </c>
      <c r="DP3">
        <v>20</v>
      </c>
      <c r="DQ3">
        <v>0</v>
      </c>
      <c r="DR3">
        <v>2000</v>
      </c>
      <c r="DS3">
        <v>2000</v>
      </c>
      <c r="DT3">
        <v>3000</v>
      </c>
      <c r="DU3">
        <v>700</v>
      </c>
      <c r="DV3">
        <v>0</v>
      </c>
      <c r="DW3">
        <v>300</v>
      </c>
      <c r="DX3">
        <v>300</v>
      </c>
      <c r="DY3">
        <v>600</v>
      </c>
      <c r="DZ3">
        <v>50</v>
      </c>
      <c r="EA3">
        <v>0</v>
      </c>
      <c r="EB3">
        <v>200</v>
      </c>
      <c r="EC3">
        <v>100</v>
      </c>
      <c r="ED3">
        <v>300</v>
      </c>
      <c r="EE3">
        <v>20</v>
      </c>
      <c r="EF3">
        <v>0</v>
      </c>
      <c r="EG3">
        <v>300</v>
      </c>
      <c r="EH3">
        <v>200</v>
      </c>
      <c r="EI3">
        <v>200</v>
      </c>
      <c r="EJ3">
        <v>50</v>
      </c>
      <c r="EK3">
        <v>0</v>
      </c>
      <c r="EL3">
        <v>100</v>
      </c>
      <c r="EM3">
        <v>50</v>
      </c>
      <c r="EN3">
        <v>100</v>
      </c>
      <c r="EO3">
        <v>20</v>
      </c>
      <c r="EP3">
        <v>0</v>
      </c>
      <c r="EQ3">
        <v>150</v>
      </c>
      <c r="ER3">
        <v>100</v>
      </c>
      <c r="ES3">
        <v>100</v>
      </c>
      <c r="ET3">
        <v>20</v>
      </c>
      <c r="EU3">
        <v>0</v>
      </c>
      <c r="EV3">
        <v>3000</v>
      </c>
      <c r="EW3">
        <v>2500</v>
      </c>
      <c r="EX3">
        <v>3000</v>
      </c>
      <c r="EY3">
        <v>700</v>
      </c>
      <c r="EZ3">
        <v>0</v>
      </c>
      <c r="FA3">
        <v>800</v>
      </c>
      <c r="FB3">
        <v>600</v>
      </c>
      <c r="FC3">
        <v>700</v>
      </c>
      <c r="FD3">
        <v>100</v>
      </c>
      <c r="FE3">
        <v>0</v>
      </c>
      <c r="FF3">
        <v>500</v>
      </c>
      <c r="FG3">
        <v>100</v>
      </c>
      <c r="FH3">
        <v>400</v>
      </c>
      <c r="FI3">
        <v>30</v>
      </c>
      <c r="FJ3">
        <v>0</v>
      </c>
      <c r="FK3">
        <v>200</v>
      </c>
      <c r="FL3">
        <v>200</v>
      </c>
      <c r="FM3">
        <v>300</v>
      </c>
      <c r="FN3">
        <v>50</v>
      </c>
      <c r="FO3">
        <v>0</v>
      </c>
      <c r="FP3">
        <v>100</v>
      </c>
      <c r="FQ3">
        <v>50</v>
      </c>
      <c r="FR3">
        <v>100</v>
      </c>
      <c r="FS3">
        <v>40</v>
      </c>
      <c r="FT3">
        <v>0</v>
      </c>
      <c r="FU3">
        <v>150</v>
      </c>
      <c r="FV3">
        <v>100</v>
      </c>
      <c r="FW3">
        <v>200</v>
      </c>
      <c r="FX3">
        <v>50</v>
      </c>
      <c r="FY3">
        <v>0</v>
      </c>
      <c r="FZ3">
        <v>3000</v>
      </c>
      <c r="GA3">
        <v>2500</v>
      </c>
      <c r="GB3">
        <v>3500</v>
      </c>
      <c r="GC3">
        <v>1000</v>
      </c>
      <c r="GD3">
        <v>0</v>
      </c>
      <c r="GE3">
        <v>600</v>
      </c>
      <c r="GF3">
        <v>700</v>
      </c>
      <c r="GG3">
        <v>1000</v>
      </c>
      <c r="GH3">
        <v>100</v>
      </c>
      <c r="GI3">
        <v>0</v>
      </c>
      <c r="GJ3">
        <v>300</v>
      </c>
      <c r="GK3">
        <v>200</v>
      </c>
      <c r="GL3">
        <v>600</v>
      </c>
      <c r="GM3">
        <v>20</v>
      </c>
      <c r="GN3">
        <v>0</v>
      </c>
      <c r="GO3">
        <v>400</v>
      </c>
      <c r="GP3">
        <v>200</v>
      </c>
      <c r="GQ3">
        <v>200</v>
      </c>
      <c r="GR3">
        <v>50</v>
      </c>
      <c r="GS3">
        <v>0</v>
      </c>
      <c r="GT3">
        <v>150</v>
      </c>
      <c r="GU3">
        <v>100</v>
      </c>
      <c r="GV3">
        <v>100</v>
      </c>
      <c r="GW3">
        <v>20</v>
      </c>
      <c r="GX3">
        <v>0</v>
      </c>
      <c r="GY3">
        <v>200</v>
      </c>
      <c r="GZ3">
        <v>100</v>
      </c>
      <c r="HA3">
        <v>150</v>
      </c>
      <c r="HB3">
        <v>50</v>
      </c>
      <c r="HC3">
        <v>0</v>
      </c>
    </row>
    <row r="4" spans="1:211" x14ac:dyDescent="0.35">
      <c r="A4">
        <v>3</v>
      </c>
    </row>
    <row r="5" spans="1:211" x14ac:dyDescent="0.35">
      <c r="A5">
        <v>4</v>
      </c>
    </row>
    <row r="6" spans="1:211" x14ac:dyDescent="0.35">
      <c r="A6">
        <v>5</v>
      </c>
    </row>
    <row r="7" spans="1:211" x14ac:dyDescent="0.35">
      <c r="A7">
        <v>6</v>
      </c>
    </row>
    <row r="8" spans="1:211" x14ac:dyDescent="0.35">
      <c r="A8">
        <v>7</v>
      </c>
    </row>
    <row r="9" spans="1:211" x14ac:dyDescent="0.35">
      <c r="A9">
        <v>8</v>
      </c>
    </row>
    <row r="10" spans="1:211" x14ac:dyDescent="0.35">
      <c r="A10">
        <v>9</v>
      </c>
    </row>
    <row r="11" spans="1:211" x14ac:dyDescent="0.35">
      <c r="A11">
        <v>10</v>
      </c>
    </row>
    <row r="19" spans="1:211" x14ac:dyDescent="0.35">
      <c r="A19" t="s">
        <v>447</v>
      </c>
    </row>
    <row r="20" spans="1:211" x14ac:dyDescent="0.35">
      <c r="A20">
        <v>1</v>
      </c>
      <c r="B20">
        <v>0.7</v>
      </c>
      <c r="C20" t="s">
        <v>440</v>
      </c>
      <c r="D20" t="s">
        <v>441</v>
      </c>
      <c r="L20">
        <v>2</v>
      </c>
      <c r="M20">
        <v>2</v>
      </c>
      <c r="N20">
        <v>2</v>
      </c>
      <c r="O20">
        <v>2</v>
      </c>
      <c r="P20">
        <v>2</v>
      </c>
      <c r="Q20">
        <v>1</v>
      </c>
      <c r="R20">
        <v>1</v>
      </c>
      <c r="S20">
        <v>1</v>
      </c>
      <c r="T20">
        <v>1</v>
      </c>
      <c r="U20">
        <v>1</v>
      </c>
      <c r="V20">
        <v>2</v>
      </c>
      <c r="W20">
        <v>2</v>
      </c>
      <c r="X20">
        <v>2</v>
      </c>
      <c r="Y20">
        <v>2</v>
      </c>
      <c r="Z20">
        <v>2</v>
      </c>
      <c r="AA20">
        <v>1</v>
      </c>
      <c r="AB20">
        <v>1</v>
      </c>
      <c r="AC20">
        <v>1</v>
      </c>
      <c r="AD20">
        <v>1</v>
      </c>
      <c r="AE20">
        <v>1</v>
      </c>
      <c r="AF20">
        <v>2</v>
      </c>
      <c r="AG20">
        <v>2</v>
      </c>
      <c r="AH20">
        <v>2</v>
      </c>
      <c r="AI20">
        <v>2</v>
      </c>
      <c r="AJ20">
        <v>2</v>
      </c>
      <c r="AK20">
        <v>1</v>
      </c>
      <c r="AL20">
        <v>1</v>
      </c>
      <c r="AM20">
        <v>1</v>
      </c>
      <c r="AN20">
        <v>1</v>
      </c>
      <c r="AO20">
        <v>1</v>
      </c>
      <c r="AP20">
        <v>2</v>
      </c>
      <c r="AQ20">
        <v>2</v>
      </c>
      <c r="AR20">
        <v>2</v>
      </c>
      <c r="AS20">
        <v>2</v>
      </c>
      <c r="AT20">
        <v>2</v>
      </c>
      <c r="AU20">
        <v>1</v>
      </c>
      <c r="AV20">
        <v>1</v>
      </c>
      <c r="AW20">
        <v>1</v>
      </c>
      <c r="AX20">
        <v>1</v>
      </c>
      <c r="AY20">
        <v>1</v>
      </c>
      <c r="AZ20">
        <v>2</v>
      </c>
      <c r="BA20">
        <v>2</v>
      </c>
      <c r="BB20">
        <v>2</v>
      </c>
      <c r="BC20">
        <v>2</v>
      </c>
      <c r="BD20">
        <v>2</v>
      </c>
      <c r="BE20">
        <v>1</v>
      </c>
      <c r="BF20">
        <v>1</v>
      </c>
      <c r="BG20">
        <v>1</v>
      </c>
      <c r="BH20">
        <v>1</v>
      </c>
      <c r="BI20">
        <v>1</v>
      </c>
      <c r="BJ20">
        <v>2</v>
      </c>
      <c r="BK20">
        <v>2</v>
      </c>
      <c r="BL20">
        <v>2</v>
      </c>
      <c r="BM20">
        <v>2</v>
      </c>
      <c r="BN20">
        <v>2</v>
      </c>
      <c r="BO20">
        <v>1</v>
      </c>
      <c r="BP20">
        <v>1</v>
      </c>
      <c r="BQ20">
        <v>1</v>
      </c>
      <c r="BR20">
        <v>1</v>
      </c>
      <c r="BS20">
        <v>1</v>
      </c>
      <c r="BT20">
        <v>2</v>
      </c>
      <c r="BU20">
        <v>2</v>
      </c>
      <c r="BV20">
        <v>2</v>
      </c>
      <c r="BW20">
        <v>2</v>
      </c>
      <c r="BX20">
        <v>2</v>
      </c>
      <c r="BY20">
        <v>1</v>
      </c>
      <c r="BZ20">
        <v>1</v>
      </c>
      <c r="CA20">
        <v>1</v>
      </c>
      <c r="CB20">
        <v>1</v>
      </c>
      <c r="CC20">
        <v>1</v>
      </c>
      <c r="CD20">
        <v>2</v>
      </c>
      <c r="CE20">
        <v>2</v>
      </c>
      <c r="CF20">
        <v>2</v>
      </c>
      <c r="CG20">
        <v>2</v>
      </c>
      <c r="CH20">
        <v>2</v>
      </c>
      <c r="CI20">
        <v>1</v>
      </c>
      <c r="CJ20">
        <v>1</v>
      </c>
      <c r="CK20">
        <v>1</v>
      </c>
      <c r="CL20">
        <v>1</v>
      </c>
      <c r="CM20">
        <v>1</v>
      </c>
      <c r="CN20">
        <v>3656</v>
      </c>
      <c r="CO20">
        <v>2542</v>
      </c>
      <c r="CP20">
        <v>3109</v>
      </c>
      <c r="CQ20">
        <v>695</v>
      </c>
      <c r="CR20">
        <v>0</v>
      </c>
      <c r="CS20">
        <v>592</v>
      </c>
      <c r="CT20">
        <v>382</v>
      </c>
      <c r="CU20">
        <v>466</v>
      </c>
      <c r="CV20">
        <v>80</v>
      </c>
      <c r="CW20">
        <v>0</v>
      </c>
      <c r="CX20">
        <v>346</v>
      </c>
      <c r="CY20">
        <v>100</v>
      </c>
      <c r="CZ20">
        <v>286</v>
      </c>
      <c r="DA20">
        <v>23</v>
      </c>
      <c r="DB20">
        <v>0</v>
      </c>
      <c r="DC20">
        <v>257</v>
      </c>
      <c r="DD20">
        <v>210</v>
      </c>
      <c r="DE20">
        <v>308</v>
      </c>
      <c r="DF20">
        <v>69</v>
      </c>
      <c r="DG20">
        <v>0</v>
      </c>
      <c r="DH20">
        <v>120</v>
      </c>
      <c r="DI20">
        <v>99</v>
      </c>
      <c r="DJ20">
        <v>145</v>
      </c>
      <c r="DK20">
        <v>33</v>
      </c>
      <c r="DL20">
        <v>0</v>
      </c>
      <c r="DM20">
        <v>137</v>
      </c>
      <c r="DN20">
        <v>116</v>
      </c>
      <c r="DO20">
        <v>169</v>
      </c>
      <c r="DP20">
        <v>39</v>
      </c>
      <c r="DQ20">
        <v>0</v>
      </c>
      <c r="DR20">
        <v>2777</v>
      </c>
      <c r="DS20">
        <v>2541</v>
      </c>
      <c r="DT20">
        <v>3763</v>
      </c>
      <c r="DU20">
        <v>772</v>
      </c>
      <c r="DV20">
        <v>0</v>
      </c>
      <c r="DW20">
        <v>348</v>
      </c>
      <c r="DX20">
        <v>392</v>
      </c>
      <c r="DY20">
        <v>646</v>
      </c>
      <c r="DZ20">
        <v>93</v>
      </c>
      <c r="EA20">
        <v>0</v>
      </c>
      <c r="EB20">
        <v>213</v>
      </c>
      <c r="EC20">
        <v>102</v>
      </c>
      <c r="ED20">
        <v>369</v>
      </c>
      <c r="EE20">
        <v>23</v>
      </c>
      <c r="EF20">
        <v>0</v>
      </c>
      <c r="EG20">
        <v>325</v>
      </c>
      <c r="EH20">
        <v>205</v>
      </c>
      <c r="EI20">
        <v>251</v>
      </c>
      <c r="EJ20">
        <v>70</v>
      </c>
      <c r="EK20">
        <v>0</v>
      </c>
      <c r="EL20">
        <v>152</v>
      </c>
      <c r="EM20">
        <v>95</v>
      </c>
      <c r="EN20">
        <v>121</v>
      </c>
      <c r="EO20">
        <v>32</v>
      </c>
      <c r="EP20">
        <v>0</v>
      </c>
      <c r="EQ20">
        <v>173</v>
      </c>
      <c r="ER20">
        <v>111</v>
      </c>
      <c r="ES20">
        <v>139</v>
      </c>
      <c r="ET20">
        <v>38</v>
      </c>
      <c r="EU20">
        <v>0</v>
      </c>
      <c r="EV20">
        <v>3662</v>
      </c>
      <c r="EW20">
        <v>2869</v>
      </c>
      <c r="EX20">
        <v>3290</v>
      </c>
      <c r="EY20">
        <v>926</v>
      </c>
      <c r="EZ20">
        <v>0</v>
      </c>
      <c r="FA20">
        <v>1032</v>
      </c>
      <c r="FB20">
        <v>613</v>
      </c>
      <c r="FC20">
        <v>772</v>
      </c>
      <c r="FD20">
        <v>120</v>
      </c>
      <c r="FE20">
        <v>0</v>
      </c>
      <c r="FF20">
        <v>596</v>
      </c>
      <c r="FG20">
        <v>163</v>
      </c>
      <c r="FH20">
        <v>460</v>
      </c>
      <c r="FI20">
        <v>34</v>
      </c>
      <c r="FJ20">
        <v>0</v>
      </c>
      <c r="FK20">
        <v>253</v>
      </c>
      <c r="FL20">
        <v>220</v>
      </c>
      <c r="FM20">
        <v>338</v>
      </c>
      <c r="FN20">
        <v>96</v>
      </c>
      <c r="FO20">
        <v>0</v>
      </c>
      <c r="FP20">
        <v>126</v>
      </c>
      <c r="FQ20">
        <v>98</v>
      </c>
      <c r="FR20">
        <v>154</v>
      </c>
      <c r="FS20">
        <v>40</v>
      </c>
      <c r="FT20">
        <v>0</v>
      </c>
      <c r="FU20">
        <v>173</v>
      </c>
      <c r="FV20">
        <v>131</v>
      </c>
      <c r="FW20">
        <v>205</v>
      </c>
      <c r="FX20">
        <v>52</v>
      </c>
      <c r="FY20">
        <v>0</v>
      </c>
      <c r="FZ20">
        <v>3063</v>
      </c>
      <c r="GA20">
        <v>2906</v>
      </c>
      <c r="GB20">
        <v>3673</v>
      </c>
      <c r="GC20">
        <v>1085</v>
      </c>
      <c r="GD20">
        <v>0</v>
      </c>
      <c r="GE20">
        <v>604</v>
      </c>
      <c r="GF20">
        <v>745</v>
      </c>
      <c r="GG20">
        <v>1224</v>
      </c>
      <c r="GH20">
        <v>154</v>
      </c>
      <c r="GI20">
        <v>0</v>
      </c>
      <c r="GJ20">
        <v>359</v>
      </c>
      <c r="GK20">
        <v>203</v>
      </c>
      <c r="GL20">
        <v>679</v>
      </c>
      <c r="GM20">
        <v>39</v>
      </c>
      <c r="GN20">
        <v>0</v>
      </c>
      <c r="GO20">
        <v>402</v>
      </c>
      <c r="GP20">
        <v>225</v>
      </c>
      <c r="GQ20">
        <v>254</v>
      </c>
      <c r="GR20">
        <v>99</v>
      </c>
      <c r="GS20">
        <v>0</v>
      </c>
      <c r="GT20">
        <v>176</v>
      </c>
      <c r="GU20">
        <v>103</v>
      </c>
      <c r="GV20">
        <v>132</v>
      </c>
      <c r="GW20">
        <v>41</v>
      </c>
      <c r="GX20">
        <v>0</v>
      </c>
      <c r="GY20">
        <v>229</v>
      </c>
      <c r="GZ20">
        <v>138</v>
      </c>
      <c r="HA20">
        <v>184</v>
      </c>
      <c r="HB20">
        <v>52</v>
      </c>
      <c r="HC20">
        <v>0</v>
      </c>
    </row>
    <row r="21" spans="1:211" x14ac:dyDescent="0.35">
      <c r="A21">
        <v>2</v>
      </c>
      <c r="B21">
        <v>2</v>
      </c>
      <c r="C21" t="s">
        <v>383</v>
      </c>
      <c r="D21" t="s">
        <v>385</v>
      </c>
    </row>
    <row r="22" spans="1:211" x14ac:dyDescent="0.35">
      <c r="A22">
        <v>3</v>
      </c>
    </row>
    <row r="23" spans="1:211" x14ac:dyDescent="0.35">
      <c r="A23">
        <v>4</v>
      </c>
    </row>
    <row r="24" spans="1:211" x14ac:dyDescent="0.35">
      <c r="A24">
        <v>5</v>
      </c>
    </row>
    <row r="25" spans="1:211" x14ac:dyDescent="0.35">
      <c r="A25">
        <v>6</v>
      </c>
    </row>
    <row r="26" spans="1:211" x14ac:dyDescent="0.35">
      <c r="A26">
        <v>7</v>
      </c>
    </row>
    <row r="27" spans="1:211" x14ac:dyDescent="0.35">
      <c r="A27">
        <v>8</v>
      </c>
    </row>
    <row r="28" spans="1:211" x14ac:dyDescent="0.35">
      <c r="A28">
        <v>9</v>
      </c>
    </row>
    <row r="29" spans="1:211" x14ac:dyDescent="0.35">
      <c r="A29">
        <v>10</v>
      </c>
    </row>
  </sheetData>
  <pageMargins left="0.75" right="0.75" top="1" bottom="1" header="0.5" footer="0.5"/>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dimension ref="A1:L41"/>
  <sheetViews>
    <sheetView workbookViewId="0">
      <selection activeCell="I4" sqref="I4"/>
    </sheetView>
  </sheetViews>
  <sheetFormatPr defaultColWidth="10.83203125" defaultRowHeight="15.5" x14ac:dyDescent="0.35"/>
  <cols>
    <col min="1" max="3" width="10.83203125" style="1"/>
    <col min="4" max="4" width="14.58203125" style="1" customWidth="1"/>
    <col min="5" max="8" width="13.83203125" style="1" customWidth="1"/>
    <col min="9" max="9" width="23.08203125" style="1" customWidth="1"/>
    <col min="10" max="10" width="13.5" style="1" bestFit="1" customWidth="1"/>
    <col min="11" max="16384" width="10.83203125" style="1"/>
  </cols>
  <sheetData>
    <row r="1" spans="1:11" ht="20" x14ac:dyDescent="0.4">
      <c r="A1" s="204" t="s">
        <v>35</v>
      </c>
      <c r="B1" s="204"/>
      <c r="C1" s="204"/>
      <c r="D1" s="204"/>
      <c r="E1" s="204"/>
      <c r="F1" s="204"/>
      <c r="G1" s="204"/>
      <c r="H1" s="204"/>
      <c r="I1" s="165"/>
    </row>
    <row r="2" spans="1:11" ht="20" x14ac:dyDescent="0.4">
      <c r="A2" s="2"/>
      <c r="B2" s="2"/>
      <c r="C2" s="2"/>
      <c r="D2" s="2"/>
      <c r="E2" s="205" t="s">
        <v>19</v>
      </c>
      <c r="F2" s="205"/>
      <c r="G2" s="203" t="s">
        <v>20</v>
      </c>
      <c r="H2" s="203"/>
      <c r="I2" s="164"/>
    </row>
    <row r="3" spans="1:11" ht="46.5" x14ac:dyDescent="0.35">
      <c r="A3" s="3" t="s">
        <v>0</v>
      </c>
      <c r="B3" s="3" t="s">
        <v>1</v>
      </c>
      <c r="C3" s="3" t="s">
        <v>2</v>
      </c>
      <c r="D3" s="3" t="s">
        <v>22</v>
      </c>
      <c r="E3" s="3" t="s">
        <v>23</v>
      </c>
      <c r="F3" s="3" t="s">
        <v>24</v>
      </c>
      <c r="G3" s="3" t="s">
        <v>23</v>
      </c>
      <c r="H3" s="3" t="s">
        <v>24</v>
      </c>
      <c r="I3" s="3" t="s">
        <v>450</v>
      </c>
    </row>
    <row r="4" spans="1:11" x14ac:dyDescent="0.35">
      <c r="A4" s="1" t="s">
        <v>44</v>
      </c>
      <c r="B4" s="27" t="str">
        <f t="shared" ref="B4:B9" si="0">INDEX(User_Classes,1,ROW()-3)</f>
        <v>SOV</v>
      </c>
      <c r="C4" s="28">
        <f t="shared" ref="C4:C9" si="1">INDEX(User_Class_PCEs,1,ROW()-3)</f>
        <v>1</v>
      </c>
      <c r="D4" s="29">
        <f t="shared" ref="D4:D9" si="2">INDEX(User_Class_VOTs,1,ROW()-3)</f>
        <v>10</v>
      </c>
      <c r="E4" s="27" t="str">
        <f t="shared" ref="E4:H9" si="3">INDEX(User_Class_Toll_Status,COLUMN()-4,ROW()-3)</f>
        <v>no access</v>
      </c>
      <c r="F4" s="27" t="str">
        <f t="shared" si="3"/>
        <v>tolled</v>
      </c>
      <c r="G4" s="27" t="str">
        <f t="shared" si="3"/>
        <v>no access</v>
      </c>
      <c r="H4" s="27" t="str">
        <f t="shared" si="3"/>
        <v>tolled</v>
      </c>
      <c r="I4" s="28" t="str">
        <f t="shared" ref="I4:I9" si="4">INDEX(User_Class_Emissions_Classes,1,ROW()-3)</f>
        <v>Small Passenger Vehicle</v>
      </c>
      <c r="J4" s="1" t="s">
        <v>25</v>
      </c>
    </row>
    <row r="5" spans="1:11" x14ac:dyDescent="0.35">
      <c r="A5" s="1" t="s">
        <v>45</v>
      </c>
      <c r="B5" s="27" t="str">
        <f t="shared" si="0"/>
        <v>HOV2</v>
      </c>
      <c r="C5" s="28">
        <f t="shared" si="1"/>
        <v>1</v>
      </c>
      <c r="D5" s="29">
        <f t="shared" si="2"/>
        <v>20</v>
      </c>
      <c r="E5" s="27" t="str">
        <f t="shared" si="3"/>
        <v>free</v>
      </c>
      <c r="F5" s="27" t="str">
        <f t="shared" si="3"/>
        <v>free</v>
      </c>
      <c r="G5" s="27" t="str">
        <f t="shared" si="3"/>
        <v>free</v>
      </c>
      <c r="H5" s="27" t="str">
        <f t="shared" si="3"/>
        <v>free</v>
      </c>
      <c r="I5" s="28" t="str">
        <f t="shared" si="4"/>
        <v>Small Passenger Vehicle</v>
      </c>
      <c r="J5" s="1" t="s">
        <v>59</v>
      </c>
      <c r="K5" s="4" t="s">
        <v>26</v>
      </c>
    </row>
    <row r="6" spans="1:11" x14ac:dyDescent="0.35">
      <c r="A6" s="1" t="s">
        <v>46</v>
      </c>
      <c r="B6" s="27" t="str">
        <f t="shared" si="0"/>
        <v>HOV3</v>
      </c>
      <c r="C6" s="28">
        <f t="shared" si="1"/>
        <v>1</v>
      </c>
      <c r="D6" s="29">
        <f t="shared" si="2"/>
        <v>35</v>
      </c>
      <c r="E6" s="27" t="str">
        <f t="shared" si="3"/>
        <v>free</v>
      </c>
      <c r="F6" s="27" t="str">
        <f t="shared" si="3"/>
        <v>free</v>
      </c>
      <c r="G6" s="27" t="str">
        <f t="shared" si="3"/>
        <v>free</v>
      </c>
      <c r="H6" s="27" t="str">
        <f t="shared" si="3"/>
        <v>free</v>
      </c>
      <c r="I6" s="28" t="str">
        <f t="shared" si="4"/>
        <v>Small Passenger Vehicle</v>
      </c>
      <c r="J6" s="1" t="s">
        <v>58</v>
      </c>
      <c r="K6" s="4" t="s">
        <v>27</v>
      </c>
    </row>
    <row r="7" spans="1:11" x14ac:dyDescent="0.35">
      <c r="A7" s="1" t="s">
        <v>47</v>
      </c>
      <c r="B7" s="27" t="str">
        <f t="shared" si="0"/>
        <v>COM</v>
      </c>
      <c r="C7" s="28">
        <f t="shared" si="1"/>
        <v>1</v>
      </c>
      <c r="D7" s="29">
        <f t="shared" si="2"/>
        <v>45</v>
      </c>
      <c r="E7" s="27" t="str">
        <f t="shared" si="3"/>
        <v>no access</v>
      </c>
      <c r="F7" s="27" t="str">
        <f t="shared" si="3"/>
        <v>no access</v>
      </c>
      <c r="G7" s="27" t="str">
        <f t="shared" si="3"/>
        <v>no access</v>
      </c>
      <c r="H7" s="27" t="str">
        <f t="shared" si="3"/>
        <v>no access</v>
      </c>
      <c r="I7" s="28" t="str">
        <f t="shared" si="4"/>
        <v>Light Truck</v>
      </c>
      <c r="J7" s="1" t="s">
        <v>57</v>
      </c>
      <c r="K7" s="4" t="s">
        <v>28</v>
      </c>
    </row>
    <row r="8" spans="1:11" x14ac:dyDescent="0.35">
      <c r="A8" s="1" t="s">
        <v>48</v>
      </c>
      <c r="B8" s="27" t="str">
        <f t="shared" si="0"/>
        <v>MTK</v>
      </c>
      <c r="C8" s="28">
        <f t="shared" si="1"/>
        <v>1.5</v>
      </c>
      <c r="D8" s="29">
        <f t="shared" si="2"/>
        <v>45</v>
      </c>
      <c r="E8" s="27" t="str">
        <f t="shared" si="3"/>
        <v>no access</v>
      </c>
      <c r="F8" s="27" t="str">
        <f t="shared" si="3"/>
        <v>no access</v>
      </c>
      <c r="G8" s="27" t="str">
        <f t="shared" si="3"/>
        <v>no access</v>
      </c>
      <c r="H8" s="27" t="str">
        <f t="shared" si="3"/>
        <v>no access</v>
      </c>
      <c r="I8" s="28" t="str">
        <f t="shared" si="4"/>
        <v>Medium/Heavy Truck</v>
      </c>
    </row>
    <row r="9" spans="1:11" x14ac:dyDescent="0.35">
      <c r="A9" s="1" t="s">
        <v>49</v>
      </c>
      <c r="B9" s="27" t="str">
        <f t="shared" si="0"/>
        <v>HTK</v>
      </c>
      <c r="C9" s="28">
        <f t="shared" si="1"/>
        <v>2.5</v>
      </c>
      <c r="D9" s="29">
        <f t="shared" si="2"/>
        <v>45</v>
      </c>
      <c r="E9" s="27" t="str">
        <f t="shared" si="3"/>
        <v>no access</v>
      </c>
      <c r="F9" s="27" t="str">
        <f t="shared" si="3"/>
        <v>no access</v>
      </c>
      <c r="G9" s="27" t="str">
        <f t="shared" si="3"/>
        <v>no access</v>
      </c>
      <c r="H9" s="27" t="str">
        <f t="shared" si="3"/>
        <v>no access</v>
      </c>
      <c r="I9" s="28" t="str">
        <f t="shared" si="4"/>
        <v>Medium/Heavy Truck</v>
      </c>
      <c r="J9" s="1" t="s">
        <v>50</v>
      </c>
    </row>
    <row r="12" spans="1:11" ht="20" x14ac:dyDescent="0.4">
      <c r="A12" s="204" t="s">
        <v>3</v>
      </c>
      <c r="B12" s="204"/>
      <c r="C12" s="204"/>
      <c r="D12" s="204"/>
      <c r="E12" s="204"/>
    </row>
    <row r="13" spans="1:11" x14ac:dyDescent="0.35">
      <c r="A13" s="3"/>
      <c r="B13" s="3" t="s">
        <v>1</v>
      </c>
      <c r="C13" s="3" t="s">
        <v>4</v>
      </c>
      <c r="D13" s="3" t="s">
        <v>5</v>
      </c>
      <c r="E13" s="3" t="s">
        <v>14</v>
      </c>
      <c r="K13" s="26"/>
    </row>
    <row r="14" spans="1:11" x14ac:dyDescent="0.35">
      <c r="A14" s="1" t="s">
        <v>39</v>
      </c>
      <c r="B14" s="27" t="str">
        <f>INDEX(Time_Periods,1,ROW()-13)</f>
        <v>AM Peak</v>
      </c>
      <c r="C14" s="30">
        <f>INDEX(Time_Period_Times,1,2*(ROW()-13)-1)</f>
        <v>6</v>
      </c>
      <c r="D14" s="30">
        <f>INDEX(Time_Period_Times,1,2*(ROW()-13))</f>
        <v>9</v>
      </c>
      <c r="E14" s="31" t="s">
        <v>55</v>
      </c>
      <c r="K14" s="26"/>
    </row>
    <row r="15" spans="1:11" x14ac:dyDescent="0.35">
      <c r="A15" s="1" t="s">
        <v>40</v>
      </c>
      <c r="B15" s="27" t="str">
        <f>INDEX(Time_Periods,1,ROW()-13)</f>
        <v>Midday</v>
      </c>
      <c r="C15" s="30">
        <f>INDEX(Time_Period_Times,1,2*(ROW()-13)-1)</f>
        <v>9</v>
      </c>
      <c r="D15" s="30">
        <f>INDEX(Time_Period_Times,1,2*(ROW()-13))</f>
        <v>15</v>
      </c>
      <c r="E15" s="31" t="str">
        <f>LOWER(INDEX(Time_Period_Optimization_Methods,1,ROW()-13))</f>
        <v>dynamic</v>
      </c>
    </row>
    <row r="16" spans="1:11" x14ac:dyDescent="0.35">
      <c r="A16" s="1" t="s">
        <v>41</v>
      </c>
      <c r="B16" s="27" t="str">
        <f>INDEX(Time_Periods,1,ROW()-13)</f>
        <v>PM Peak</v>
      </c>
      <c r="C16" s="30">
        <f>INDEX(Time_Period_Times,1,2*(ROW()-13)-1)</f>
        <v>15</v>
      </c>
      <c r="D16" s="30">
        <f>INDEX(Time_Period_Times,1,2*(ROW()-13))</f>
        <v>18</v>
      </c>
      <c r="E16" s="31" t="str">
        <f>LOWER(INDEX(Time_Period_Optimization_Methods,1,ROW()-13))</f>
        <v>dynamic</v>
      </c>
    </row>
    <row r="17" spans="1:12" x14ac:dyDescent="0.35">
      <c r="A17" s="1" t="s">
        <v>42</v>
      </c>
      <c r="B17" s="27" t="str">
        <f>INDEX(Time_Periods,1,ROW()-13)</f>
        <v>Night</v>
      </c>
      <c r="C17" s="30">
        <f>INDEX(Time_Period_Times,1,2*(ROW()-13)-1)</f>
        <v>18</v>
      </c>
      <c r="D17" s="30">
        <f>INDEX(Time_Period_Times,1,2*(ROW()-13))</f>
        <v>6</v>
      </c>
      <c r="E17" s="31" t="str">
        <f>LOWER(INDEX(Time_Period_Optimization_Methods,1,ROW()-13))</f>
        <v>dynamic</v>
      </c>
    </row>
    <row r="18" spans="1:12" x14ac:dyDescent="0.35">
      <c r="A18" s="1" t="s">
        <v>43</v>
      </c>
      <c r="B18" s="27">
        <f>INDEX(Time_Periods,1,ROW()-13)</f>
        <v>0</v>
      </c>
      <c r="C18" s="30">
        <f>INDEX(Time_Period_Times,1,2*(ROW()-13)-1)</f>
        <v>0</v>
      </c>
      <c r="D18" s="30">
        <f>INDEX(Time_Period_Times,1,2*(ROW()-13))</f>
        <v>0</v>
      </c>
      <c r="E18" s="31" t="str">
        <f>LOWER(INDEX(Time_Period_Optimization_Methods,1,ROW()-13))</f>
        <v/>
      </c>
      <c r="F18" s="1" t="s">
        <v>51</v>
      </c>
    </row>
    <row r="19" spans="1:12" x14ac:dyDescent="0.35">
      <c r="B19" s="27"/>
      <c r="C19" s="27"/>
      <c r="D19" s="27"/>
      <c r="E19" s="27"/>
    </row>
    <row r="21" spans="1:12" ht="20" x14ac:dyDescent="0.4">
      <c r="A21" s="204" t="s">
        <v>6</v>
      </c>
      <c r="B21" s="204"/>
      <c r="C21" s="204"/>
      <c r="D21" s="204"/>
    </row>
    <row r="22" spans="1:12" x14ac:dyDescent="0.35">
      <c r="C22" s="5" t="s">
        <v>7</v>
      </c>
      <c r="D22" s="6">
        <v>2014</v>
      </c>
    </row>
    <row r="23" spans="1:12" x14ac:dyDescent="0.35">
      <c r="C23" s="5" t="s">
        <v>16</v>
      </c>
      <c r="D23" s="9">
        <v>100000000</v>
      </c>
      <c r="E23" s="1" t="s">
        <v>52</v>
      </c>
    </row>
    <row r="24" spans="1:12" x14ac:dyDescent="0.35">
      <c r="C24" s="5" t="s">
        <v>8</v>
      </c>
      <c r="D24" s="6">
        <v>2015</v>
      </c>
      <c r="K24" s="26" t="s">
        <v>263</v>
      </c>
    </row>
    <row r="25" spans="1:12" x14ac:dyDescent="0.35">
      <c r="C25" s="5" t="s">
        <v>17</v>
      </c>
      <c r="D25" s="9">
        <v>1000000</v>
      </c>
      <c r="E25" s="1" t="s">
        <v>53</v>
      </c>
      <c r="K25" s="23" t="s">
        <v>261</v>
      </c>
      <c r="L25" s="23" t="s">
        <v>194</v>
      </c>
    </row>
    <row r="26" spans="1:12" x14ac:dyDescent="0.35">
      <c r="C26" s="5" t="s">
        <v>19</v>
      </c>
      <c r="D26" s="27">
        <f>INDEX(Model_Years,1,ROW()-25)</f>
        <v>2013</v>
      </c>
      <c r="K26" s="23" t="s">
        <v>260</v>
      </c>
      <c r="L26" s="23" t="s">
        <v>258</v>
      </c>
    </row>
    <row r="27" spans="1:12" x14ac:dyDescent="0.35">
      <c r="C27" s="5" t="s">
        <v>20</v>
      </c>
      <c r="D27" s="27">
        <f>INDEX(Model_Years,1,ROW()-25)</f>
        <v>2035</v>
      </c>
      <c r="J27" s="23"/>
      <c r="K27" s="23" t="s">
        <v>259</v>
      </c>
      <c r="L27" s="23" t="s">
        <v>262</v>
      </c>
    </row>
    <row r="28" spans="1:12" x14ac:dyDescent="0.35">
      <c r="C28" s="5" t="s">
        <v>29</v>
      </c>
      <c r="D28" s="6">
        <v>2012</v>
      </c>
      <c r="J28" s="23"/>
    </row>
    <row r="29" spans="1:12" x14ac:dyDescent="0.35">
      <c r="C29" s="5" t="s">
        <v>9</v>
      </c>
      <c r="D29" s="7">
        <v>0.05</v>
      </c>
      <c r="J29" s="23"/>
    </row>
    <row r="30" spans="1:12" x14ac:dyDescent="0.35">
      <c r="C30" s="5" t="s">
        <v>10</v>
      </c>
      <c r="D30" s="6">
        <v>250</v>
      </c>
    </row>
    <row r="31" spans="1:12" x14ac:dyDescent="0.35">
      <c r="C31" s="5" t="s">
        <v>30</v>
      </c>
      <c r="D31" s="32" t="str">
        <f>INDEX($L$25:$L$27,MATCH(INDEX(Objectives,1,ROW()-30),$K$25:$K$27,0))</f>
        <v>rev_max</v>
      </c>
      <c r="E31" s="1" t="s">
        <v>60</v>
      </c>
    </row>
    <row r="32" spans="1:12" x14ac:dyDescent="0.35">
      <c r="C32" s="5" t="s">
        <v>31</v>
      </c>
      <c r="D32" s="32" t="str">
        <f>INDEX($L$25:$L$27,MATCH(INDEX(Objectives,1,ROW()-30),$K$25:$K$27,0))</f>
        <v>rev_max</v>
      </c>
    </row>
    <row r="33" spans="1:5" x14ac:dyDescent="0.35">
      <c r="C33" s="5" t="s">
        <v>15</v>
      </c>
      <c r="D33" s="33">
        <f>Num_Segments</f>
        <v>2</v>
      </c>
    </row>
    <row r="34" spans="1:5" x14ac:dyDescent="0.35">
      <c r="C34" s="5"/>
      <c r="D34" s="8"/>
    </row>
    <row r="36" spans="1:5" ht="20" x14ac:dyDescent="0.4">
      <c r="A36" s="204" t="s">
        <v>11</v>
      </c>
      <c r="B36" s="204"/>
      <c r="C36" s="204"/>
      <c r="D36" s="204"/>
    </row>
    <row r="37" spans="1:5" x14ac:dyDescent="0.35">
      <c r="C37" s="5" t="s">
        <v>12</v>
      </c>
      <c r="D37" s="27">
        <f>INDEX(Default_Parameters,1,ROW()-36)</f>
        <v>70</v>
      </c>
      <c r="E37" s="1" t="s">
        <v>36</v>
      </c>
    </row>
    <row r="38" spans="1:5" x14ac:dyDescent="0.35">
      <c r="C38" s="5" t="s">
        <v>32</v>
      </c>
      <c r="D38" s="27">
        <f>INDEX(Default_Parameters,1,ROW()-36)</f>
        <v>2200</v>
      </c>
      <c r="E38" s="1" t="s">
        <v>37</v>
      </c>
    </row>
    <row r="39" spans="1:5" x14ac:dyDescent="0.35">
      <c r="C39" s="5" t="s">
        <v>33</v>
      </c>
      <c r="D39" s="27">
        <f>INDEX(Default_Parameters,1,ROW()-36)</f>
        <v>2200</v>
      </c>
      <c r="E39" s="1" t="s">
        <v>37</v>
      </c>
    </row>
    <row r="40" spans="1:5" x14ac:dyDescent="0.35">
      <c r="C40" s="5" t="s">
        <v>13</v>
      </c>
      <c r="D40" s="27">
        <f>INDEX(Default_Parameters,1,ROW()-36)</f>
        <v>45</v>
      </c>
      <c r="E40" s="1" t="s">
        <v>36</v>
      </c>
    </row>
    <row r="41" spans="1:5" x14ac:dyDescent="0.35">
      <c r="C41" s="5" t="s">
        <v>18</v>
      </c>
      <c r="D41" s="27">
        <v>0.9</v>
      </c>
      <c r="E41" s="1" t="s">
        <v>38</v>
      </c>
    </row>
  </sheetData>
  <mergeCells count="6">
    <mergeCell ref="G2:H2"/>
    <mergeCell ref="A1:H1"/>
    <mergeCell ref="A12:E12"/>
    <mergeCell ref="A36:D36"/>
    <mergeCell ref="A21:D21"/>
    <mergeCell ref="E2:F2"/>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enableFormatConditionsCalculation="0"/>
  <dimension ref="A1:G519"/>
  <sheetViews>
    <sheetView showZeros="0" topLeftCell="B494" workbookViewId="0">
      <selection activeCell="F517" sqref="F517"/>
    </sheetView>
  </sheetViews>
  <sheetFormatPr defaultColWidth="11" defaultRowHeight="15.5" x14ac:dyDescent="0.35"/>
  <cols>
    <col min="1" max="1" width="11" hidden="1" customWidth="1"/>
    <col min="2" max="2" width="21.33203125" customWidth="1"/>
  </cols>
  <sheetData>
    <row r="1" spans="1:7" x14ac:dyDescent="0.35">
      <c r="B1" s="10" t="s">
        <v>62</v>
      </c>
      <c r="C1" s="10">
        <f>CEILING(ROW()/52,1)</f>
        <v>1</v>
      </c>
      <c r="E1" s="10"/>
      <c r="F1" s="10"/>
      <c r="G1" s="10"/>
    </row>
    <row r="2" spans="1:7" x14ac:dyDescent="0.35">
      <c r="B2" s="10" t="s">
        <v>61</v>
      </c>
      <c r="C2" s="10" t="str">
        <f>INDEX(Segment_Names,1,C1)</f>
        <v>Example 1</v>
      </c>
      <c r="E2" s="10"/>
      <c r="F2" s="10"/>
      <c r="G2" s="10"/>
    </row>
    <row r="3" spans="1:7" x14ac:dyDescent="0.35">
      <c r="B3" s="10" t="s">
        <v>63</v>
      </c>
      <c r="C3" s="12">
        <f>INDEX(Segment_Lengths,C1,1)</f>
        <v>0.7</v>
      </c>
      <c r="D3" t="s">
        <v>64</v>
      </c>
    </row>
    <row r="5" spans="1:7" x14ac:dyDescent="0.35">
      <c r="B5" s="11" t="str">
        <f>"Lanes "&amp;INDEX(Model_Years,0,1)&amp;":"</f>
        <v>Lanes 2013:</v>
      </c>
      <c r="C5" t="str">
        <f>INDEX(Time_Periods,1,COLUMN()-2)</f>
        <v>AM Peak</v>
      </c>
      <c r="D5" t="str">
        <f>INDEX(Time_Periods,1,COLUMN()-2)</f>
        <v>Midday</v>
      </c>
      <c r="E5" t="str">
        <f>INDEX(Time_Periods,1,COLUMN()-2)</f>
        <v>PM Peak</v>
      </c>
      <c r="F5" t="str">
        <f>INDEX(Time_Periods,1,COLUMN()-2)</f>
        <v>Night</v>
      </c>
      <c r="G5">
        <f>INDEX(Time_Periods,1,COLUMN()-2)</f>
        <v>0</v>
      </c>
    </row>
    <row r="6" spans="1:7" x14ac:dyDescent="0.35">
      <c r="A6">
        <v>0</v>
      </c>
      <c r="B6" s="10" t="str">
        <f>"Base GP - "&amp;INDEX(Directions,C1,1)</f>
        <v>Base GP - Inbound</v>
      </c>
      <c r="C6">
        <f>INDEX(Lanes,C1,A6*5+COLUMN()-2)</f>
        <v>2</v>
      </c>
      <c r="D6">
        <f>INDEX(Lanes,C1,A6*5+COLUMN()-2)</f>
        <v>2</v>
      </c>
      <c r="E6">
        <f>INDEX(Lanes,C1,A6*5+COLUMN()-2)</f>
        <v>2</v>
      </c>
      <c r="F6">
        <f>INDEX(Lanes,C1,A6*5+COLUMN()-2)</f>
        <v>2</v>
      </c>
      <c r="G6">
        <f>INDEX(Lanes,C1,A6*5+COLUMN()-2)</f>
        <v>2</v>
      </c>
    </row>
    <row r="7" spans="1:7" x14ac:dyDescent="0.35">
      <c r="A7">
        <v>1</v>
      </c>
      <c r="B7" s="10" t="str">
        <f>"Base HOT - "&amp;INDEX(Directions,C1,1)</f>
        <v>Base HOT - Inbound</v>
      </c>
      <c r="C7">
        <f>INDEX(Lanes,C1,A7*5+COLUMN()-2)</f>
        <v>1</v>
      </c>
      <c r="D7">
        <f>INDEX(Lanes,C1,A7*5+COLUMN()-2)</f>
        <v>1</v>
      </c>
      <c r="E7">
        <f>INDEX(Lanes,C1,A7*5+COLUMN()-2)</f>
        <v>1</v>
      </c>
      <c r="F7">
        <f>INDEX(Lanes,C1,A7*5+COLUMN()-2)</f>
        <v>1</v>
      </c>
      <c r="G7">
        <f>INDEX(Lanes,C1,A7*5+COLUMN()-2)</f>
        <v>1</v>
      </c>
    </row>
    <row r="8" spans="1:7" x14ac:dyDescent="0.35">
      <c r="A8">
        <v>4</v>
      </c>
      <c r="B8" s="10" t="str">
        <f>"Base GP - "&amp;INDEX(Directions,C1,2)</f>
        <v>Base GP - Outbound</v>
      </c>
      <c r="C8">
        <f>INDEX(Lanes,C1,A8*5+COLUMN()-2)</f>
        <v>2</v>
      </c>
      <c r="D8">
        <f>INDEX(Lanes,C1,A8*5+COLUMN()-2)</f>
        <v>2</v>
      </c>
      <c r="E8">
        <f>INDEX(Lanes,C1,A8*5+COLUMN()-2)</f>
        <v>2</v>
      </c>
      <c r="F8">
        <f>INDEX(Lanes,C1,A8*5+COLUMN()-2)</f>
        <v>2</v>
      </c>
      <c r="G8">
        <f>INDEX(Lanes,C1,A8*5+COLUMN()-2)</f>
        <v>2</v>
      </c>
    </row>
    <row r="9" spans="1:7" x14ac:dyDescent="0.35">
      <c r="A9">
        <v>5</v>
      </c>
      <c r="B9" s="10" t="str">
        <f>"Base HOT - "&amp;INDEX(Directions,C1,2)</f>
        <v>Base HOT - Outbound</v>
      </c>
      <c r="C9">
        <f>INDEX(Lanes,C1,A9*5+COLUMN()-2)</f>
        <v>1</v>
      </c>
      <c r="D9">
        <f>INDEX(Lanes,C1,A9*5+COLUMN()-2)</f>
        <v>1</v>
      </c>
      <c r="E9">
        <f>INDEX(Lanes,C1,A9*5+COLUMN()-2)</f>
        <v>1</v>
      </c>
      <c r="F9">
        <f>INDEX(Lanes,C1,A9*5+COLUMN()-2)</f>
        <v>1</v>
      </c>
      <c r="G9">
        <f>INDEX(Lanes,C1,A9*5+COLUMN()-2)</f>
        <v>1</v>
      </c>
    </row>
    <row r="10" spans="1:7" x14ac:dyDescent="0.35">
      <c r="A10">
        <v>2</v>
      </c>
      <c r="B10" s="10" t="str">
        <f>"Project GP - "&amp;INDEX(Directions,C1,1)</f>
        <v>Project GP - Inbound</v>
      </c>
      <c r="C10">
        <f>INDEX(Lanes,C1,A10*5+COLUMN()-2)</f>
        <v>2</v>
      </c>
      <c r="D10">
        <f>INDEX(Lanes,C1,A10*5+COLUMN()-2)</f>
        <v>2</v>
      </c>
      <c r="E10">
        <f>INDEX(Lanes,C1,A10*5+COLUMN()-2)</f>
        <v>2</v>
      </c>
      <c r="F10">
        <f>INDEX(Lanes,C1,A10*5+COLUMN()-2)</f>
        <v>2</v>
      </c>
      <c r="G10">
        <f>INDEX(Lanes,C1,A10*5+COLUMN()-2)</f>
        <v>2</v>
      </c>
    </row>
    <row r="11" spans="1:7" x14ac:dyDescent="0.35">
      <c r="A11">
        <v>3</v>
      </c>
      <c r="B11" s="10" t="str">
        <f>"Project HOT - "&amp;INDEX(Directions,C1,1)</f>
        <v>Project HOT - Inbound</v>
      </c>
      <c r="C11">
        <f>INDEX(Lanes,C1,A11*5+COLUMN()-2)</f>
        <v>1</v>
      </c>
      <c r="D11">
        <f>INDEX(Lanes,C1,A11*5+COLUMN()-2)</f>
        <v>1</v>
      </c>
      <c r="E11">
        <f>INDEX(Lanes,C1,A11*5+COLUMN()-2)</f>
        <v>1</v>
      </c>
      <c r="F11">
        <f>INDEX(Lanes,C1,A11*5+COLUMN()-2)</f>
        <v>1</v>
      </c>
      <c r="G11">
        <f>INDEX(Lanes,C1,A11*5+COLUMN()-2)</f>
        <v>1</v>
      </c>
    </row>
    <row r="12" spans="1:7" x14ac:dyDescent="0.35">
      <c r="A12">
        <v>6</v>
      </c>
      <c r="B12" s="10" t="str">
        <f>"Project GP - "&amp;INDEX(Directions,C1,2)</f>
        <v>Project GP - Outbound</v>
      </c>
      <c r="C12">
        <f>INDEX(Lanes,C1,A12*5+COLUMN()-2)</f>
        <v>2</v>
      </c>
      <c r="D12">
        <f>INDEX(Lanes,C1,A12*5+COLUMN()-2)</f>
        <v>2</v>
      </c>
      <c r="E12">
        <f>INDEX(Lanes,C1,A12*5+COLUMN()-2)</f>
        <v>2</v>
      </c>
      <c r="F12">
        <f>INDEX(Lanes,C1,A12*5+COLUMN()-2)</f>
        <v>2</v>
      </c>
      <c r="G12">
        <f>INDEX(Lanes,C1,A12*5+COLUMN()-2)</f>
        <v>2</v>
      </c>
    </row>
    <row r="13" spans="1:7" x14ac:dyDescent="0.35">
      <c r="A13">
        <v>7</v>
      </c>
      <c r="B13" s="10" t="str">
        <f>"Project HOT - "&amp;INDEX(Directions,C1,2)</f>
        <v>Project HOT - Outbound</v>
      </c>
      <c r="C13">
        <f>INDEX(Lanes,C1,A13*5+COLUMN()-2)</f>
        <v>1</v>
      </c>
      <c r="D13">
        <f>INDEX(Lanes,C1,A13*5+COLUMN()-2)</f>
        <v>1</v>
      </c>
      <c r="E13">
        <f>INDEX(Lanes,C1,A13*5+COLUMN()-2)</f>
        <v>1</v>
      </c>
      <c r="F13">
        <f>INDEX(Lanes,C1,A13*5+COLUMN()-2)</f>
        <v>1</v>
      </c>
      <c r="G13">
        <f>INDEX(Lanes,C1,A13*5+COLUMN()-2)</f>
        <v>1</v>
      </c>
    </row>
    <row r="14" spans="1:7" x14ac:dyDescent="0.35">
      <c r="B14" s="10"/>
    </row>
    <row r="15" spans="1:7" x14ac:dyDescent="0.35">
      <c r="B15" s="11" t="str">
        <f>"Lanes "&amp;INDEX(Model_Years,0,2)&amp;":"</f>
        <v>Lanes 2035:</v>
      </c>
      <c r="C15" t="str">
        <f>INDEX(Time_Periods,1,COLUMN()-2)</f>
        <v>AM Peak</v>
      </c>
      <c r="D15" t="str">
        <f>INDEX(Time_Periods,1,COLUMN()-2)</f>
        <v>Midday</v>
      </c>
      <c r="E15" t="str">
        <f>INDEX(Time_Periods,1,COLUMN()-2)</f>
        <v>PM Peak</v>
      </c>
      <c r="F15" t="str">
        <f>INDEX(Time_Periods,1,COLUMN()-2)</f>
        <v>Night</v>
      </c>
      <c r="G15">
        <f>INDEX(Time_Periods,1,COLUMN()-2)</f>
        <v>0</v>
      </c>
    </row>
    <row r="16" spans="1:7" x14ac:dyDescent="0.35">
      <c r="A16">
        <v>8</v>
      </c>
      <c r="B16" s="10" t="str">
        <f>"Base GP - "&amp;INDEX(Directions,C1,1)</f>
        <v>Base GP - Inbound</v>
      </c>
      <c r="C16">
        <f>INDEX(Lanes,C1,A16*5+COLUMN()-2)</f>
        <v>2</v>
      </c>
      <c r="D16">
        <f>INDEX(Lanes,C1,A16*5+COLUMN()-2)</f>
        <v>2</v>
      </c>
      <c r="E16">
        <f>INDEX(Lanes,C1,A16*5+COLUMN()-2)</f>
        <v>2</v>
      </c>
      <c r="F16">
        <f>INDEX(Lanes,C1,A16*5+COLUMN()-2)</f>
        <v>2</v>
      </c>
      <c r="G16">
        <f>INDEX(Lanes,C1,A16*5+COLUMN()-2)</f>
        <v>2</v>
      </c>
    </row>
    <row r="17" spans="1:7" x14ac:dyDescent="0.35">
      <c r="A17">
        <v>9</v>
      </c>
      <c r="B17" s="10" t="str">
        <f>"Base HOT - "&amp;INDEX(Directions,C1,1)</f>
        <v>Base HOT - Inbound</v>
      </c>
      <c r="C17">
        <f>INDEX(Lanes,C1,A17*5+COLUMN()-2)</f>
        <v>1</v>
      </c>
      <c r="D17">
        <f>INDEX(Lanes,C1,A17*5+COLUMN()-2)</f>
        <v>1</v>
      </c>
      <c r="E17">
        <f>INDEX(Lanes,C1,A17*5+COLUMN()-2)</f>
        <v>1</v>
      </c>
      <c r="F17">
        <f>INDEX(Lanes,C1,A17*5+COLUMN()-2)</f>
        <v>1</v>
      </c>
      <c r="G17">
        <f>INDEX(Lanes,C1,A17*5+COLUMN()-2)</f>
        <v>1</v>
      </c>
    </row>
    <row r="18" spans="1:7" x14ac:dyDescent="0.35">
      <c r="A18">
        <v>12</v>
      </c>
      <c r="B18" s="10" t="str">
        <f>"Base GP - "&amp;INDEX(Directions,C1,2)</f>
        <v>Base GP - Outbound</v>
      </c>
      <c r="C18">
        <f>INDEX(Lanes,C1,A18*5+COLUMN()-2)</f>
        <v>2</v>
      </c>
      <c r="D18">
        <f>INDEX(Lanes,C1,A18*5+COLUMN()-2)</f>
        <v>2</v>
      </c>
      <c r="E18">
        <f>INDEX(Lanes,C1,A18*5+COLUMN()-2)</f>
        <v>2</v>
      </c>
      <c r="F18">
        <f>INDEX(Lanes,C1,A18*5+COLUMN()-2)</f>
        <v>2</v>
      </c>
      <c r="G18">
        <f>INDEX(Lanes,C1,A18*5+COLUMN()-2)</f>
        <v>2</v>
      </c>
    </row>
    <row r="19" spans="1:7" x14ac:dyDescent="0.35">
      <c r="A19">
        <v>13</v>
      </c>
      <c r="B19" s="10" t="str">
        <f>"Base HOT - "&amp;INDEX(Directions,C1,2)</f>
        <v>Base HOT - Outbound</v>
      </c>
      <c r="C19">
        <f>INDEX(Lanes,C1,A19*5+COLUMN()-2)</f>
        <v>1</v>
      </c>
      <c r="D19">
        <f>INDEX(Lanes,C1,A19*5+COLUMN()-2)</f>
        <v>1</v>
      </c>
      <c r="E19">
        <f>INDEX(Lanes,C1,A19*5+COLUMN()-2)</f>
        <v>1</v>
      </c>
      <c r="F19">
        <f>INDEX(Lanes,C1,A19*5+COLUMN()-2)</f>
        <v>1</v>
      </c>
      <c r="G19">
        <f>INDEX(Lanes,C1,A19*5+COLUMN()-2)</f>
        <v>1</v>
      </c>
    </row>
    <row r="20" spans="1:7" x14ac:dyDescent="0.35">
      <c r="A20">
        <v>10</v>
      </c>
      <c r="B20" s="10" t="str">
        <f>"Project GP - "&amp;INDEX(Directions,C1,1)</f>
        <v>Project GP - Inbound</v>
      </c>
      <c r="C20">
        <f>INDEX(Lanes,C1,A20*5+COLUMN()-2)</f>
        <v>2</v>
      </c>
      <c r="D20">
        <f>INDEX(Lanes,C1,A20*5+COLUMN()-2)</f>
        <v>2</v>
      </c>
      <c r="E20">
        <f>INDEX(Lanes,C1,A20*5+COLUMN()-2)</f>
        <v>2</v>
      </c>
      <c r="F20">
        <f>INDEX(Lanes,C1,A20*5+COLUMN()-2)</f>
        <v>2</v>
      </c>
      <c r="G20">
        <f>INDEX(Lanes,C1,A20*5+COLUMN()-2)</f>
        <v>2</v>
      </c>
    </row>
    <row r="21" spans="1:7" x14ac:dyDescent="0.35">
      <c r="A21">
        <v>11</v>
      </c>
      <c r="B21" s="10" t="str">
        <f>"Project HOT - "&amp;INDEX(Directions,C1,1)</f>
        <v>Project HOT - Inbound</v>
      </c>
      <c r="C21">
        <f>INDEX(Lanes,C1,A21*5+COLUMN()-2)</f>
        <v>1</v>
      </c>
      <c r="D21">
        <f>INDEX(Lanes,C1,A21*5+COLUMN()-2)</f>
        <v>1</v>
      </c>
      <c r="E21">
        <f>INDEX(Lanes,C1,A21*5+COLUMN()-2)</f>
        <v>1</v>
      </c>
      <c r="F21">
        <f>INDEX(Lanes,C1,A21*5+COLUMN()-2)</f>
        <v>1</v>
      </c>
      <c r="G21">
        <f>INDEX(Lanes,C1,A21*5+COLUMN()-2)</f>
        <v>1</v>
      </c>
    </row>
    <row r="22" spans="1:7" x14ac:dyDescent="0.35">
      <c r="A22">
        <v>14</v>
      </c>
      <c r="B22" s="10" t="str">
        <f>"Project GP - "&amp;INDEX(Directions,C1,2)</f>
        <v>Project GP - Outbound</v>
      </c>
      <c r="C22">
        <f>INDEX(Lanes,C1,A22*5+COLUMN()-2)</f>
        <v>2</v>
      </c>
      <c r="D22">
        <f>INDEX(Lanes,C1,A22*5+COLUMN()-2)</f>
        <v>2</v>
      </c>
      <c r="E22">
        <f>INDEX(Lanes,C1,A22*5+COLUMN()-2)</f>
        <v>2</v>
      </c>
      <c r="F22">
        <f>INDEX(Lanes,C1,A22*5+COLUMN()-2)</f>
        <v>2</v>
      </c>
      <c r="G22">
        <f>INDEX(Lanes,C1,A22*5+COLUMN()-2)</f>
        <v>2</v>
      </c>
    </row>
    <row r="23" spans="1:7" x14ac:dyDescent="0.35">
      <c r="A23">
        <v>15</v>
      </c>
      <c r="B23" s="10" t="str">
        <f>"Project HOT - "&amp;INDEX(Directions,C1,2)</f>
        <v>Project HOT - Outbound</v>
      </c>
      <c r="C23">
        <f>INDEX(Lanes,C1,A23*5+COLUMN()-2)</f>
        <v>1</v>
      </c>
      <c r="D23">
        <f>INDEX(Lanes,C1,A23*5+COLUMN()-2)</f>
        <v>1</v>
      </c>
      <c r="E23">
        <f>INDEX(Lanes,C1,A23*5+COLUMN()-2)</f>
        <v>1</v>
      </c>
      <c r="F23">
        <f>INDEX(Lanes,C1,A23*5+COLUMN()-2)</f>
        <v>1</v>
      </c>
      <c r="G23">
        <f>INDEX(Lanes,C1,A23*5+COLUMN()-2)</f>
        <v>1</v>
      </c>
    </row>
    <row r="25" spans="1:7" x14ac:dyDescent="0.35">
      <c r="A25">
        <f>ROW()+1</f>
        <v>26</v>
      </c>
      <c r="B25" s="11" t="str">
        <f>"Vehicles "&amp;INDEX(Model_Years,0,1)&amp;":"</f>
        <v>Vehicles 2013:</v>
      </c>
      <c r="C25" t="str">
        <f>INDEX(Time_Periods,1,COLUMN()-2)</f>
        <v>AM Peak</v>
      </c>
      <c r="D25" t="str">
        <f>INDEX(Time_Periods,1,COLUMN()-2)</f>
        <v>Midday</v>
      </c>
      <c r="E25" t="str">
        <f>INDEX(Time_Periods,1,COLUMN()-2)</f>
        <v>PM Peak</v>
      </c>
      <c r="F25" t="str">
        <f>INDEX(Time_Periods,1,COLUMN()-2)</f>
        <v>Night</v>
      </c>
      <c r="G25">
        <f>INDEX(Time_Periods,1,COLUMN()-2)</f>
        <v>0</v>
      </c>
    </row>
    <row r="26" spans="1:7" x14ac:dyDescent="0.35">
      <c r="A26">
        <f>ROW()-1</f>
        <v>25</v>
      </c>
      <c r="B26" s="10" t="str">
        <f>INDEX(Directions,C1,1)&amp;" "&amp;INDEX(User_Classes,1,ROW()-A26)&amp;":"</f>
        <v>Inbound SOV:</v>
      </c>
      <c r="C26">
        <f>INDEX(Volumes,C1,(ROW()-A25)*5+COLUMN()-2)</f>
        <v>3656</v>
      </c>
      <c r="D26">
        <f>INDEX(Volumes,C1,(ROW()-A25)*5+COLUMN()-2)</f>
        <v>2542</v>
      </c>
      <c r="E26">
        <f>INDEX(Volumes,C1,(ROW()-A25)*5+COLUMN()-2)</f>
        <v>3109</v>
      </c>
      <c r="F26">
        <f>INDEX(Volumes,C1,(ROW()-A25)*5+COLUMN()-2)</f>
        <v>695</v>
      </c>
      <c r="G26">
        <f>INDEX(Volumes,C1,(ROW()-A25)*5+COLUMN()-2)</f>
        <v>0</v>
      </c>
    </row>
    <row r="27" spans="1:7" x14ac:dyDescent="0.35">
      <c r="B27" s="10" t="str">
        <f>INDEX(Directions,C1,1)&amp;" "&amp;INDEX(User_Classes,1,ROW()-A26)&amp;":"</f>
        <v>Inbound HOV2:</v>
      </c>
      <c r="C27">
        <f>INDEX(Volumes,C1,(ROW()-A25)*5+COLUMN()-2)</f>
        <v>592</v>
      </c>
      <c r="D27">
        <f>INDEX(Volumes,C1,(ROW()-A25)*5+COLUMN()-2)</f>
        <v>382</v>
      </c>
      <c r="E27">
        <f>INDEX(Volumes,C1,(ROW()-A25)*5+COLUMN()-2)</f>
        <v>466</v>
      </c>
      <c r="F27">
        <f>INDEX(Volumes,C1,(ROW()-A25)*5+COLUMN()-2)</f>
        <v>80</v>
      </c>
      <c r="G27">
        <f>INDEX(Volumes,C1,(ROW()-A25)*5+COLUMN()-2)</f>
        <v>0</v>
      </c>
    </row>
    <row r="28" spans="1:7" x14ac:dyDescent="0.35">
      <c r="B28" s="10" t="str">
        <f>INDEX(Directions,C1,1)&amp;" "&amp;INDEX(User_Classes,1,ROW()-A26)&amp;":"</f>
        <v>Inbound HOV3:</v>
      </c>
      <c r="C28">
        <f>INDEX(Volumes,C1,(ROW()-A25)*5+COLUMN()-2)</f>
        <v>346</v>
      </c>
      <c r="D28">
        <f>INDEX(Volumes,C1,(ROW()-A25)*5+COLUMN()-2)</f>
        <v>100</v>
      </c>
      <c r="E28">
        <f>INDEX(Volumes,C1,(ROW()-A25)*5+COLUMN()-2)</f>
        <v>286</v>
      </c>
      <c r="F28">
        <f>INDEX(Volumes,C1,(ROW()-A25)*5+COLUMN()-2)</f>
        <v>23</v>
      </c>
      <c r="G28">
        <f>INDEX(Volumes,C1,(ROW()-A25)*5+COLUMN()-2)</f>
        <v>0</v>
      </c>
    </row>
    <row r="29" spans="1:7" x14ac:dyDescent="0.35">
      <c r="B29" s="10" t="str">
        <f>INDEX(Directions,C1,1)&amp;" "&amp;INDEX(User_Classes,1,ROW()-A26)&amp;":"</f>
        <v>Inbound COM:</v>
      </c>
      <c r="C29">
        <f>INDEX(Volumes,C1,(ROW()-A25)*5+COLUMN()-2)</f>
        <v>257</v>
      </c>
      <c r="D29">
        <f>INDEX(Volumes,C1,(ROW()-A25)*5+COLUMN()-2)</f>
        <v>210</v>
      </c>
      <c r="E29">
        <f>INDEX(Volumes,C1,(ROW()-A25)*5+COLUMN()-2)</f>
        <v>308</v>
      </c>
      <c r="F29">
        <f>INDEX(Volumes,C1,(ROW()-A25)*5+COLUMN()-2)</f>
        <v>69</v>
      </c>
      <c r="G29">
        <f>INDEX(Volumes,C1,(ROW()-A25)*5+COLUMN()-2)</f>
        <v>0</v>
      </c>
    </row>
    <row r="30" spans="1:7" x14ac:dyDescent="0.35">
      <c r="B30" s="10" t="str">
        <f>INDEX(Directions,C1,1)&amp;" "&amp;INDEX(User_Classes,1,ROW()-A26)&amp;":"</f>
        <v>Inbound MTK:</v>
      </c>
      <c r="C30">
        <f>INDEX(Volumes,C1,(ROW()-A25)*5+COLUMN()-2)</f>
        <v>120</v>
      </c>
      <c r="D30">
        <f>INDEX(Volumes,C1,(ROW()-A25)*5+COLUMN()-2)</f>
        <v>99</v>
      </c>
      <c r="E30">
        <f>INDEX(Volumes,C1,(ROW()-A25)*5+COLUMN()-2)</f>
        <v>145</v>
      </c>
      <c r="F30">
        <f>INDEX(Volumes,C1,(ROW()-A25)*5+COLUMN()-2)</f>
        <v>33</v>
      </c>
      <c r="G30">
        <f>INDEX(Volumes,C1,(ROW()-A25)*5+COLUMN()-2)</f>
        <v>0</v>
      </c>
    </row>
    <row r="31" spans="1:7" x14ac:dyDescent="0.35">
      <c r="B31" s="10" t="str">
        <f>INDEX(Directions,C1,1)&amp;" "&amp;INDEX(User_Classes,1,ROW()-A26)&amp;":"</f>
        <v>Inbound HTK:</v>
      </c>
      <c r="C31">
        <f>INDEX(Volumes,C1,(ROW()-A25)*5+COLUMN()-2)</f>
        <v>137</v>
      </c>
      <c r="D31">
        <f>INDEX(Volumes,C1,(ROW()-A25)*5+COLUMN()-2)</f>
        <v>116</v>
      </c>
      <c r="E31">
        <f>INDEX(Volumes,C1,(ROW()-A25)*5+COLUMN()-2)</f>
        <v>169</v>
      </c>
      <c r="F31">
        <f>INDEX(Volumes,C1,(ROW()-A25)*5+COLUMN()-2)</f>
        <v>39</v>
      </c>
      <c r="G31">
        <f>INDEX(Volumes,C1,(ROW()-A25)*5+COLUMN()-2)</f>
        <v>0</v>
      </c>
    </row>
    <row r="32" spans="1:7" x14ac:dyDescent="0.35">
      <c r="A32">
        <f>ROW()-1</f>
        <v>31</v>
      </c>
      <c r="B32" s="10" t="str">
        <f>INDEX(Directions,C1,2)&amp;" "&amp;INDEX(User_Classes,1,ROW()-A32)&amp;":"</f>
        <v>Outbound SOV:</v>
      </c>
      <c r="C32">
        <f>INDEX(Volumes,C1,(ROW()-A25)*5+COLUMN()-2)</f>
        <v>2777</v>
      </c>
      <c r="D32">
        <f>INDEX(Volumes,C1,(ROW()-A25)*5+COLUMN()-2)</f>
        <v>2541</v>
      </c>
      <c r="E32">
        <f>INDEX(Volumes,C1,(ROW()-A25)*5+COLUMN()-2)</f>
        <v>3763</v>
      </c>
      <c r="F32">
        <f>INDEX(Volumes,C1,(ROW()-A25)*5+COLUMN()-2)</f>
        <v>772</v>
      </c>
      <c r="G32">
        <f>INDEX(Volumes,C1,(ROW()-A25)*5+COLUMN()-2)</f>
        <v>0</v>
      </c>
    </row>
    <row r="33" spans="1:7" x14ac:dyDescent="0.35">
      <c r="B33" s="10" t="str">
        <f>INDEX(Directions,C1,2)&amp;" "&amp;INDEX(User_Classes,1,ROW()-A32)&amp;":"</f>
        <v>Outbound HOV2:</v>
      </c>
      <c r="C33">
        <f>INDEX(Volumes,C1,(ROW()-A25)*5+COLUMN()-2)</f>
        <v>348</v>
      </c>
      <c r="D33">
        <f>INDEX(Volumes,C1,(ROW()-A25)*5+COLUMN()-2)</f>
        <v>392</v>
      </c>
      <c r="E33">
        <f>INDEX(Volumes,C1,(ROW()-A25)*5+COLUMN()-2)</f>
        <v>646</v>
      </c>
      <c r="F33">
        <f>INDEX(Volumes,C1,(ROW()-A25)*5+COLUMN()-2)</f>
        <v>93</v>
      </c>
      <c r="G33">
        <f>INDEX(Volumes,C1,(ROW()-A25)*5+COLUMN()-2)</f>
        <v>0</v>
      </c>
    </row>
    <row r="34" spans="1:7" x14ac:dyDescent="0.35">
      <c r="B34" s="10" t="str">
        <f>INDEX(Directions,C1,2)&amp;" "&amp;INDEX(User_Classes,1,ROW()-A32)&amp;":"</f>
        <v>Outbound HOV3:</v>
      </c>
      <c r="C34">
        <f>INDEX(Volumes,C1,(ROW()-A25)*5+COLUMN()-2)</f>
        <v>213</v>
      </c>
      <c r="D34">
        <f>INDEX(Volumes,C1,(ROW()-A25)*5+COLUMN()-2)</f>
        <v>102</v>
      </c>
      <c r="E34">
        <f>INDEX(Volumes,C1,(ROW()-A25)*5+COLUMN()-2)</f>
        <v>369</v>
      </c>
      <c r="F34">
        <f>INDEX(Volumes,C1,(ROW()-A25)*5+COLUMN()-2)</f>
        <v>23</v>
      </c>
      <c r="G34">
        <f>INDEX(Volumes,C1,(ROW()-A25)*5+COLUMN()-2)</f>
        <v>0</v>
      </c>
    </row>
    <row r="35" spans="1:7" x14ac:dyDescent="0.35">
      <c r="B35" s="10" t="str">
        <f>INDEX(Directions,C1,2)&amp;" "&amp;INDEX(User_Classes,1,ROW()-A32)&amp;":"</f>
        <v>Outbound COM:</v>
      </c>
      <c r="C35">
        <f>INDEX(Volumes,C1,(ROW()-A25)*5+COLUMN()-2)</f>
        <v>325</v>
      </c>
      <c r="D35">
        <f>INDEX(Volumes,C1,(ROW()-A25)*5+COLUMN()-2)</f>
        <v>205</v>
      </c>
      <c r="E35">
        <f>INDEX(Volumes,C1,(ROW()-A25)*5+COLUMN()-2)</f>
        <v>251</v>
      </c>
      <c r="F35">
        <f>INDEX(Volumes,C1,(ROW()-A25)*5+COLUMN()-2)</f>
        <v>70</v>
      </c>
      <c r="G35">
        <f>INDEX(Volumes,C1,(ROW()-A25)*5+COLUMN()-2)</f>
        <v>0</v>
      </c>
    </row>
    <row r="36" spans="1:7" x14ac:dyDescent="0.35">
      <c r="B36" s="10" t="str">
        <f>INDEX(Directions,C1,2)&amp;" "&amp;INDEX(User_Classes,1,ROW()-A32)&amp;":"</f>
        <v>Outbound MTK:</v>
      </c>
      <c r="C36">
        <f>INDEX(Volumes,C1,(ROW()-A25)*5+COLUMN()-2)</f>
        <v>152</v>
      </c>
      <c r="D36">
        <f>INDEX(Volumes,C1,(ROW()-A25)*5+COLUMN()-2)</f>
        <v>95</v>
      </c>
      <c r="E36">
        <f>INDEX(Volumes,C1,(ROW()-A25)*5+COLUMN()-2)</f>
        <v>121</v>
      </c>
      <c r="F36">
        <f>INDEX(Volumes,C1,(ROW()-A25)*5+COLUMN()-2)</f>
        <v>32</v>
      </c>
      <c r="G36">
        <f>INDEX(Volumes,C1,(ROW()-A25)*5+COLUMN()-2)</f>
        <v>0</v>
      </c>
    </row>
    <row r="37" spans="1:7" x14ac:dyDescent="0.35">
      <c r="B37" s="10" t="str">
        <f>INDEX(Directions,C1,2)&amp;" "&amp;INDEX(User_Classes,1,ROW()-A32)&amp;":"</f>
        <v>Outbound HTK:</v>
      </c>
      <c r="C37">
        <f>INDEX(Volumes,C1,(ROW()-A25)*5+COLUMN()-2)</f>
        <v>173</v>
      </c>
      <c r="D37">
        <f>INDEX(Volumes,C1,(ROW()-A25)*5+COLUMN()-2)</f>
        <v>111</v>
      </c>
      <c r="E37">
        <f>INDEX(Volumes,C1,(ROW()-A25)*5+COLUMN()-2)</f>
        <v>139</v>
      </c>
      <c r="F37">
        <f>INDEX(Volumes,C1,(ROW()-A25)*5+COLUMN()-2)</f>
        <v>38</v>
      </c>
      <c r="G37">
        <f>INDEX(Volumes,C1,(ROW()-A25)*5+COLUMN()-2)</f>
        <v>0</v>
      </c>
    </row>
    <row r="39" spans="1:7" x14ac:dyDescent="0.35">
      <c r="A39">
        <f>ROW()-11</f>
        <v>28</v>
      </c>
      <c r="B39" s="11" t="str">
        <f>"Vehicles "&amp;INDEX(Model_Years,0,2)&amp;":"</f>
        <v>Vehicles 2035:</v>
      </c>
      <c r="C39" t="str">
        <f>INDEX(Time_Periods,1,COLUMN()-2)</f>
        <v>AM Peak</v>
      </c>
      <c r="D39" t="str">
        <f>INDEX(Time_Periods,1,COLUMN()-2)</f>
        <v>Midday</v>
      </c>
      <c r="E39" t="str">
        <f>INDEX(Time_Periods,1,COLUMN()-2)</f>
        <v>PM Peak</v>
      </c>
      <c r="F39" t="str">
        <f>INDEX(Time_Periods,1,COLUMN()-2)</f>
        <v>Night</v>
      </c>
      <c r="G39">
        <f>INDEX(Time_Periods,1,COLUMN()-2)</f>
        <v>0</v>
      </c>
    </row>
    <row r="40" spans="1:7" x14ac:dyDescent="0.35">
      <c r="A40">
        <f>ROW()-1</f>
        <v>39</v>
      </c>
      <c r="B40" s="10" t="str">
        <f>INDEX(Directions,C1,1)&amp;" "&amp;INDEX(User_Classes,1,ROW()-A40)&amp;":"</f>
        <v>Inbound SOV:</v>
      </c>
      <c r="C40">
        <f>INDEX(Volumes,C1,(ROW()-A39)*5+COLUMN()-2)</f>
        <v>3662</v>
      </c>
      <c r="D40">
        <f>INDEX(Volumes,C1,(ROW()-A39)*5+COLUMN()-2)</f>
        <v>2869</v>
      </c>
      <c r="E40">
        <f>INDEX(Volumes,C1,(ROW()-A39)*5+COLUMN()-2)</f>
        <v>3290</v>
      </c>
      <c r="F40">
        <f>INDEX(Volumes,C1,(ROW()-A39)*5+COLUMN()-2)</f>
        <v>926</v>
      </c>
      <c r="G40">
        <f>INDEX(Volumes,C1,(ROW()-A39)*5+COLUMN()-2)</f>
        <v>0</v>
      </c>
    </row>
    <row r="41" spans="1:7" x14ac:dyDescent="0.35">
      <c r="B41" s="10" t="str">
        <f>INDEX(Directions,C1,1)&amp;" "&amp;INDEX(User_Classes,1,ROW()-A40)&amp;":"</f>
        <v>Inbound HOV2:</v>
      </c>
      <c r="C41">
        <f>INDEX(Volumes,C1,(ROW()-A39)*5+COLUMN()-2)</f>
        <v>1032</v>
      </c>
      <c r="D41">
        <f>INDEX(Volumes,C1,(ROW()-A39)*5+COLUMN()-2)</f>
        <v>613</v>
      </c>
      <c r="E41">
        <f>INDEX(Volumes,C1,(ROW()-A39)*5+COLUMN()-2)</f>
        <v>772</v>
      </c>
      <c r="F41">
        <f>INDEX(Volumes,C1,(ROW()-A39)*5+COLUMN()-2)</f>
        <v>120</v>
      </c>
      <c r="G41">
        <f>INDEX(Volumes,C1,(ROW()-A39)*5+COLUMN()-2)</f>
        <v>0</v>
      </c>
    </row>
    <row r="42" spans="1:7" x14ac:dyDescent="0.35">
      <c r="B42" s="10" t="str">
        <f>INDEX(Directions,C1,1)&amp;" "&amp;INDEX(User_Classes,1,ROW()-A40)&amp;":"</f>
        <v>Inbound HOV3:</v>
      </c>
      <c r="C42">
        <f>INDEX(Volumes,C1,(ROW()-A39)*5+COLUMN()-2)</f>
        <v>596</v>
      </c>
      <c r="D42">
        <f>INDEX(Volumes,C1,(ROW()-A39)*5+COLUMN()-2)</f>
        <v>163</v>
      </c>
      <c r="E42">
        <f>INDEX(Volumes,C1,(ROW()-A39)*5+COLUMN()-2)</f>
        <v>460</v>
      </c>
      <c r="F42">
        <f>INDEX(Volumes,C1,(ROW()-A39)*5+COLUMN()-2)</f>
        <v>34</v>
      </c>
      <c r="G42">
        <f>INDEX(Volumes,C1,(ROW()-A39)*5+COLUMN()-2)</f>
        <v>0</v>
      </c>
    </row>
    <row r="43" spans="1:7" x14ac:dyDescent="0.35">
      <c r="B43" s="10" t="str">
        <f>INDEX(Directions,C1,1)&amp;" "&amp;INDEX(User_Classes,1,ROW()-A40)&amp;":"</f>
        <v>Inbound COM:</v>
      </c>
      <c r="C43">
        <f>INDEX(Volumes,C1,(ROW()-A39)*5+COLUMN()-2)</f>
        <v>253</v>
      </c>
      <c r="D43">
        <f>INDEX(Volumes,C1,(ROW()-A39)*5+COLUMN()-2)</f>
        <v>220</v>
      </c>
      <c r="E43">
        <f>INDEX(Volumes,C1,(ROW()-A39)*5+COLUMN()-2)</f>
        <v>338</v>
      </c>
      <c r="F43">
        <f>INDEX(Volumes,C1,(ROW()-A39)*5+COLUMN()-2)</f>
        <v>96</v>
      </c>
      <c r="G43">
        <f>INDEX(Volumes,C1,(ROW()-A39)*5+COLUMN()-2)</f>
        <v>0</v>
      </c>
    </row>
    <row r="44" spans="1:7" x14ac:dyDescent="0.35">
      <c r="B44" s="10" t="str">
        <f>INDEX(Directions,C1,1)&amp;" "&amp;INDEX(User_Classes,1,ROW()-A40)&amp;":"</f>
        <v>Inbound MTK:</v>
      </c>
      <c r="C44">
        <f>INDEX(Volumes,C1,(ROW()-A39)*5+COLUMN()-2)</f>
        <v>126</v>
      </c>
      <c r="D44">
        <f>INDEX(Volumes,C1,(ROW()-A39)*5+COLUMN()-2)</f>
        <v>98</v>
      </c>
      <c r="E44">
        <f>INDEX(Volumes,C1,(ROW()-A39)*5+COLUMN()-2)</f>
        <v>154</v>
      </c>
      <c r="F44">
        <f>INDEX(Volumes,C1,(ROW()-A39)*5+COLUMN()-2)</f>
        <v>40</v>
      </c>
      <c r="G44">
        <f>INDEX(Volumes,C1,(ROW()-A39)*5+COLUMN()-2)</f>
        <v>0</v>
      </c>
    </row>
    <row r="45" spans="1:7" x14ac:dyDescent="0.35">
      <c r="B45" s="10" t="str">
        <f>INDEX(Directions,C1,1)&amp;" "&amp;INDEX(User_Classes,1,ROW()-A40)&amp;":"</f>
        <v>Inbound HTK:</v>
      </c>
      <c r="C45">
        <f>INDEX(Volumes,C1,(ROW()-A39)*5+COLUMN()-2)</f>
        <v>173</v>
      </c>
      <c r="D45">
        <f>INDEX(Volumes,C1,(ROW()-A39)*5+COLUMN()-2)</f>
        <v>131</v>
      </c>
      <c r="E45">
        <f>INDEX(Volumes,C1,(ROW()-A39)*5+COLUMN()-2)</f>
        <v>205</v>
      </c>
      <c r="F45">
        <f>INDEX(Volumes,C1,(ROW()-A39)*5+COLUMN()-2)</f>
        <v>52</v>
      </c>
      <c r="G45">
        <f>INDEX(Volumes,C1,(ROW()-A39)*5+COLUMN()-2)</f>
        <v>0</v>
      </c>
    </row>
    <row r="46" spans="1:7" x14ac:dyDescent="0.35">
      <c r="A46">
        <f>ROW()-1</f>
        <v>45</v>
      </c>
      <c r="B46" s="10" t="str">
        <f>INDEX(Directions,C1,2)&amp;" "&amp;INDEX(User_Classes,1,ROW()-A46)&amp;":"</f>
        <v>Outbound SOV:</v>
      </c>
      <c r="C46">
        <f>INDEX(Volumes,C1,(ROW()-A39)*5+COLUMN()-2)</f>
        <v>3063</v>
      </c>
      <c r="D46">
        <f>INDEX(Volumes,C1,(ROW()-A39)*5+COLUMN()-2)</f>
        <v>2906</v>
      </c>
      <c r="E46">
        <f>INDEX(Volumes,C1,(ROW()-A39)*5+COLUMN()-2)</f>
        <v>3673</v>
      </c>
      <c r="F46">
        <f>INDEX(Volumes,C1,(ROW()-A39)*5+COLUMN()-2)</f>
        <v>1085</v>
      </c>
      <c r="G46">
        <f>INDEX(Volumes,C1,(ROW()-A39)*5+COLUMN()-2)</f>
        <v>0</v>
      </c>
    </row>
    <row r="47" spans="1:7" x14ac:dyDescent="0.35">
      <c r="B47" s="10" t="str">
        <f>INDEX(Directions,C1,2)&amp;" "&amp;INDEX(User_Classes,1,ROW()-A46)&amp;":"</f>
        <v>Outbound HOV2:</v>
      </c>
      <c r="C47">
        <f>INDEX(Volumes,C1,(ROW()-A39)*5+COLUMN()-2)</f>
        <v>604</v>
      </c>
      <c r="D47">
        <f>INDEX(Volumes,C1,(ROW()-A39)*5+COLUMN()-2)</f>
        <v>745</v>
      </c>
      <c r="E47">
        <f>INDEX(Volumes,C1,(ROW()-A39)*5+COLUMN()-2)</f>
        <v>1224</v>
      </c>
      <c r="F47">
        <f>INDEX(Volumes,C1,(ROW()-A39)*5+COLUMN()-2)</f>
        <v>154</v>
      </c>
      <c r="G47">
        <f>INDEX(Volumes,C1,(ROW()-A39)*5+COLUMN()-2)</f>
        <v>0</v>
      </c>
    </row>
    <row r="48" spans="1:7" x14ac:dyDescent="0.35">
      <c r="B48" s="10" t="str">
        <f>INDEX(Directions,C1,2)&amp;" "&amp;INDEX(User_Classes,1,ROW()-A46)&amp;":"</f>
        <v>Outbound HOV3:</v>
      </c>
      <c r="C48">
        <f>INDEX(Volumes,C1,(ROW()-A39)*5+COLUMN()-2)</f>
        <v>359</v>
      </c>
      <c r="D48">
        <f>INDEX(Volumes,C1,(ROW()-A39)*5+COLUMN()-2)</f>
        <v>203</v>
      </c>
      <c r="E48">
        <f>INDEX(Volumes,C1,(ROW()-A39)*5+COLUMN()-2)</f>
        <v>679</v>
      </c>
      <c r="F48">
        <f>INDEX(Volumes,C1,(ROW()-A39)*5+COLUMN()-2)</f>
        <v>39</v>
      </c>
      <c r="G48">
        <f>INDEX(Volumes,C1,(ROW()-A39)*5+COLUMN()-2)</f>
        <v>0</v>
      </c>
    </row>
    <row r="49" spans="1:7" x14ac:dyDescent="0.35">
      <c r="B49" s="10" t="str">
        <f>INDEX(Directions,C1,2)&amp;" "&amp;INDEX(User_Classes,1,ROW()-A46)&amp;":"</f>
        <v>Outbound COM:</v>
      </c>
      <c r="C49">
        <f>INDEX(Volumes,C1,(ROW()-A39)*5+COLUMN()-2)</f>
        <v>402</v>
      </c>
      <c r="D49">
        <f>INDEX(Volumes,C1,(ROW()-A39)*5+COLUMN()-2)</f>
        <v>225</v>
      </c>
      <c r="E49">
        <f>INDEX(Volumes,C1,(ROW()-A39)*5+COLUMN()-2)</f>
        <v>254</v>
      </c>
      <c r="F49">
        <f>INDEX(Volumes,C1,(ROW()-A39)*5+COLUMN()-2)</f>
        <v>99</v>
      </c>
      <c r="G49">
        <f>INDEX(Volumes,C1,(ROW()-A39)*5+COLUMN()-2)</f>
        <v>0</v>
      </c>
    </row>
    <row r="50" spans="1:7" x14ac:dyDescent="0.35">
      <c r="B50" s="10" t="str">
        <f>INDEX(Directions,C1,2)&amp;" "&amp;INDEX(User_Classes,1,ROW()-A46)&amp;":"</f>
        <v>Outbound MTK:</v>
      </c>
      <c r="C50">
        <f>INDEX(Volumes,C1,(ROW()-A39)*5+COLUMN()-2)</f>
        <v>176</v>
      </c>
      <c r="D50">
        <f>INDEX(Volumes,C1,(ROW()-A39)*5+COLUMN()-2)</f>
        <v>103</v>
      </c>
      <c r="E50">
        <f>INDEX(Volumes,C1,(ROW()-A39)*5+COLUMN()-2)</f>
        <v>132</v>
      </c>
      <c r="F50">
        <f>INDEX(Volumes,C1,(ROW()-A39)*5+COLUMN()-2)</f>
        <v>41</v>
      </c>
      <c r="G50">
        <f>INDEX(Volumes,C1,(ROW()-A39)*5+COLUMN()-2)</f>
        <v>0</v>
      </c>
    </row>
    <row r="51" spans="1:7" x14ac:dyDescent="0.35">
      <c r="B51" s="10" t="str">
        <f>INDEX(Directions,C1,2)&amp;" "&amp;INDEX(User_Classes,1,ROW()-A46)&amp;":"</f>
        <v>Outbound HTK:</v>
      </c>
      <c r="C51">
        <f>INDEX(Volumes,C1,(ROW()-A39)*5+COLUMN()-2)</f>
        <v>229</v>
      </c>
      <c r="D51">
        <f>INDEX(Volumes,C1,(ROW()-A39)*5+COLUMN()-2)</f>
        <v>138</v>
      </c>
      <c r="E51">
        <f>INDEX(Volumes,C1,(ROW()-A39)*5+COLUMN()-2)</f>
        <v>184</v>
      </c>
      <c r="F51">
        <f>INDEX(Volumes,C1,(ROW()-A39)*5+COLUMN()-2)</f>
        <v>52</v>
      </c>
      <c r="G51">
        <f>INDEX(Volumes,C1,(ROW()-A39)*5+COLUMN()-2)</f>
        <v>0</v>
      </c>
    </row>
    <row r="53" spans="1:7" x14ac:dyDescent="0.35">
      <c r="B53" s="10" t="s">
        <v>62</v>
      </c>
      <c r="C53" s="10">
        <f>CEILING(ROW()/52,1)</f>
        <v>2</v>
      </c>
      <c r="E53" s="10"/>
      <c r="F53" s="10"/>
      <c r="G53" s="10"/>
    </row>
    <row r="54" spans="1:7" x14ac:dyDescent="0.35">
      <c r="B54" s="10" t="s">
        <v>61</v>
      </c>
      <c r="C54" s="10" t="str">
        <f>INDEX(Segment_Names,1,C53)</f>
        <v>Ex2</v>
      </c>
      <c r="E54" s="10"/>
      <c r="F54" s="10"/>
      <c r="G54" s="10"/>
    </row>
    <row r="55" spans="1:7" x14ac:dyDescent="0.35">
      <c r="B55" s="10" t="s">
        <v>63</v>
      </c>
      <c r="C55" s="12">
        <f>INDEX(Segment_Lengths,C53,1)</f>
        <v>2</v>
      </c>
      <c r="D55" t="s">
        <v>64</v>
      </c>
    </row>
    <row r="57" spans="1:7" x14ac:dyDescent="0.35">
      <c r="B57" s="11" t="str">
        <f>"Lanes "&amp;INDEX(Model_Years,0,1)&amp;":"</f>
        <v>Lanes 2013:</v>
      </c>
      <c r="C57" t="str">
        <f>INDEX(Time_Periods,1,COLUMN()-2)</f>
        <v>AM Peak</v>
      </c>
      <c r="D57" t="str">
        <f>INDEX(Time_Periods,1,COLUMN()-2)</f>
        <v>Midday</v>
      </c>
      <c r="E57" t="str">
        <f>INDEX(Time_Periods,1,COLUMN()-2)</f>
        <v>PM Peak</v>
      </c>
      <c r="F57" t="str">
        <f>INDEX(Time_Periods,1,COLUMN()-2)</f>
        <v>Night</v>
      </c>
      <c r="G57">
        <f>INDEX(Time_Periods,1,COLUMN()-2)</f>
        <v>0</v>
      </c>
    </row>
    <row r="58" spans="1:7" x14ac:dyDescent="0.35">
      <c r="A58">
        <v>0</v>
      </c>
      <c r="B58" s="10" t="str">
        <f>"Base GP - "&amp;INDEX(Directions,C53,1)</f>
        <v>Base GP - EB</v>
      </c>
      <c r="C58">
        <f>INDEX(Lanes,C53,A58*5+COLUMN()-2)</f>
        <v>2</v>
      </c>
      <c r="D58">
        <f>INDEX(Lanes,C53,A58*5+COLUMN()-2)</f>
        <v>2</v>
      </c>
      <c r="E58">
        <f>INDEX(Lanes,C53,A58*5+COLUMN()-2)</f>
        <v>2</v>
      </c>
      <c r="F58">
        <f>INDEX(Lanes,C53,A58*5+COLUMN()-2)</f>
        <v>2</v>
      </c>
      <c r="G58">
        <f>INDEX(Lanes,C53,A58*5+COLUMN()-2)</f>
        <v>2</v>
      </c>
    </row>
    <row r="59" spans="1:7" x14ac:dyDescent="0.35">
      <c r="A59">
        <v>1</v>
      </c>
      <c r="B59" s="10" t="str">
        <f>"Base HOT - "&amp;INDEX(Directions,C53,1)</f>
        <v>Base HOT - EB</v>
      </c>
      <c r="C59">
        <f>INDEX(Lanes,C53,A59*5+COLUMN()-2)</f>
        <v>1</v>
      </c>
      <c r="D59">
        <f>INDEX(Lanes,C53,A59*5+COLUMN()-2)</f>
        <v>1</v>
      </c>
      <c r="E59">
        <f>INDEX(Lanes,C53,A59*5+COLUMN()-2)</f>
        <v>1</v>
      </c>
      <c r="F59">
        <f>INDEX(Lanes,C53,A59*5+COLUMN()-2)</f>
        <v>1</v>
      </c>
      <c r="G59">
        <f>INDEX(Lanes,C53,A59*5+COLUMN()-2)</f>
        <v>1</v>
      </c>
    </row>
    <row r="60" spans="1:7" x14ac:dyDescent="0.35">
      <c r="A60">
        <v>4</v>
      </c>
      <c r="B60" s="10" t="str">
        <f>"Base GP - "&amp;INDEX(Directions,C53,2)</f>
        <v>Base GP - WB</v>
      </c>
      <c r="C60">
        <f>INDEX(Lanes,C53,A60*5+COLUMN()-2)</f>
        <v>2</v>
      </c>
      <c r="D60">
        <f>INDEX(Lanes,C53,A60*5+COLUMN()-2)</f>
        <v>2</v>
      </c>
      <c r="E60">
        <f>INDEX(Lanes,C53,A60*5+COLUMN()-2)</f>
        <v>2</v>
      </c>
      <c r="F60">
        <f>INDEX(Lanes,C53,A60*5+COLUMN()-2)</f>
        <v>2</v>
      </c>
      <c r="G60">
        <f>INDEX(Lanes,C53,A60*5+COLUMN()-2)</f>
        <v>2</v>
      </c>
    </row>
    <row r="61" spans="1:7" x14ac:dyDescent="0.35">
      <c r="A61">
        <v>5</v>
      </c>
      <c r="B61" s="10" t="str">
        <f>"Base HOT - "&amp;INDEX(Directions,C53,2)</f>
        <v>Base HOT - WB</v>
      </c>
      <c r="C61">
        <f>INDEX(Lanes,C53,A61*5+COLUMN()-2)</f>
        <v>1</v>
      </c>
      <c r="D61">
        <f>INDEX(Lanes,C53,A61*5+COLUMN()-2)</f>
        <v>1</v>
      </c>
      <c r="E61">
        <f>INDEX(Lanes,C53,A61*5+COLUMN()-2)</f>
        <v>1</v>
      </c>
      <c r="F61">
        <f>INDEX(Lanes,C53,A61*5+COLUMN()-2)</f>
        <v>1</v>
      </c>
      <c r="G61">
        <f>INDEX(Lanes,C53,A61*5+COLUMN()-2)</f>
        <v>1</v>
      </c>
    </row>
    <row r="62" spans="1:7" x14ac:dyDescent="0.35">
      <c r="A62">
        <v>2</v>
      </c>
      <c r="B62" s="10" t="str">
        <f>"Project GP - "&amp;INDEX(Directions,C53,1)</f>
        <v>Project GP - EB</v>
      </c>
      <c r="C62">
        <f>INDEX(Lanes,C53,A62*5+COLUMN()-2)</f>
        <v>2</v>
      </c>
      <c r="D62">
        <f>INDEX(Lanes,C53,A62*5+COLUMN()-2)</f>
        <v>2</v>
      </c>
      <c r="E62">
        <f>INDEX(Lanes,C53,A62*5+COLUMN()-2)</f>
        <v>2</v>
      </c>
      <c r="F62">
        <f>INDEX(Lanes,C53,A62*5+COLUMN()-2)</f>
        <v>2</v>
      </c>
      <c r="G62">
        <f>INDEX(Lanes,C53,A62*5+COLUMN()-2)</f>
        <v>2</v>
      </c>
    </row>
    <row r="63" spans="1:7" x14ac:dyDescent="0.35">
      <c r="A63">
        <v>3</v>
      </c>
      <c r="B63" s="10" t="str">
        <f>"Project HOT - "&amp;INDEX(Directions,C53,1)</f>
        <v>Project HOT - EB</v>
      </c>
      <c r="C63">
        <f>INDEX(Lanes,C53,A63*5+COLUMN()-2)</f>
        <v>1</v>
      </c>
      <c r="D63">
        <f>INDEX(Lanes,C53,A63*5+COLUMN()-2)</f>
        <v>1</v>
      </c>
      <c r="E63">
        <f>INDEX(Lanes,C53,A63*5+COLUMN()-2)</f>
        <v>1</v>
      </c>
      <c r="F63">
        <f>INDEX(Lanes,C53,A63*5+COLUMN()-2)</f>
        <v>1</v>
      </c>
      <c r="G63">
        <f>INDEX(Lanes,C53,A63*5+COLUMN()-2)</f>
        <v>1</v>
      </c>
    </row>
    <row r="64" spans="1:7" x14ac:dyDescent="0.35">
      <c r="A64">
        <v>6</v>
      </c>
      <c r="B64" s="10" t="str">
        <f>"Project GP - "&amp;INDEX(Directions,C53,2)</f>
        <v>Project GP - WB</v>
      </c>
      <c r="C64">
        <f>INDEX(Lanes,C53,A64*5+COLUMN()-2)</f>
        <v>2</v>
      </c>
      <c r="D64">
        <f>INDEX(Lanes,C53,A64*5+COLUMN()-2)</f>
        <v>2</v>
      </c>
      <c r="E64">
        <f>INDEX(Lanes,C53,A64*5+COLUMN()-2)</f>
        <v>2</v>
      </c>
      <c r="F64">
        <f>INDEX(Lanes,C53,A64*5+COLUMN()-2)</f>
        <v>2</v>
      </c>
      <c r="G64">
        <f>INDEX(Lanes,C53,A64*5+COLUMN()-2)</f>
        <v>2</v>
      </c>
    </row>
    <row r="65" spans="1:7" x14ac:dyDescent="0.35">
      <c r="A65">
        <v>7</v>
      </c>
      <c r="B65" s="10" t="str">
        <f>"Project HOT - "&amp;INDEX(Directions,C53,2)</f>
        <v>Project HOT - WB</v>
      </c>
      <c r="C65">
        <f>INDEX(Lanes,C53,A65*5+COLUMN()-2)</f>
        <v>1</v>
      </c>
      <c r="D65">
        <f>INDEX(Lanes,C53,A65*5+COLUMN()-2)</f>
        <v>1</v>
      </c>
      <c r="E65">
        <f>INDEX(Lanes,C53,A65*5+COLUMN()-2)</f>
        <v>1</v>
      </c>
      <c r="F65">
        <f>INDEX(Lanes,C53,A65*5+COLUMN()-2)</f>
        <v>1</v>
      </c>
      <c r="G65">
        <f>INDEX(Lanes,C53,A65*5+COLUMN()-2)</f>
        <v>1</v>
      </c>
    </row>
    <row r="66" spans="1:7" x14ac:dyDescent="0.35">
      <c r="B66" s="10"/>
    </row>
    <row r="67" spans="1:7" x14ac:dyDescent="0.35">
      <c r="B67" s="11" t="str">
        <f>"Lanes "&amp;INDEX(Model_Years,0,2)&amp;":"</f>
        <v>Lanes 2035:</v>
      </c>
      <c r="C67" t="str">
        <f>INDEX(Time_Periods,1,COLUMN()-2)</f>
        <v>AM Peak</v>
      </c>
      <c r="D67" t="str">
        <f>INDEX(Time_Periods,1,COLUMN()-2)</f>
        <v>Midday</v>
      </c>
      <c r="E67" t="str">
        <f>INDEX(Time_Periods,1,COLUMN()-2)</f>
        <v>PM Peak</v>
      </c>
      <c r="F67" t="str">
        <f>INDEX(Time_Periods,1,COLUMN()-2)</f>
        <v>Night</v>
      </c>
      <c r="G67">
        <f>INDEX(Time_Periods,1,COLUMN()-2)</f>
        <v>0</v>
      </c>
    </row>
    <row r="68" spans="1:7" x14ac:dyDescent="0.35">
      <c r="A68">
        <v>8</v>
      </c>
      <c r="B68" s="10" t="str">
        <f>"Base GP - "&amp;INDEX(Directions,C53,1)</f>
        <v>Base GP - EB</v>
      </c>
      <c r="C68">
        <f>INDEX(Lanes,C53,A68*5+COLUMN()-2)</f>
        <v>2</v>
      </c>
      <c r="D68">
        <f>INDEX(Lanes,C53,A68*5+COLUMN()-2)</f>
        <v>2</v>
      </c>
      <c r="E68">
        <f>INDEX(Lanes,C53,A68*5+COLUMN()-2)</f>
        <v>2</v>
      </c>
      <c r="F68">
        <f>INDEX(Lanes,C53,A68*5+COLUMN()-2)</f>
        <v>2</v>
      </c>
      <c r="G68">
        <f>INDEX(Lanes,C53,A68*5+COLUMN()-2)</f>
        <v>2</v>
      </c>
    </row>
    <row r="69" spans="1:7" x14ac:dyDescent="0.35">
      <c r="A69">
        <v>9</v>
      </c>
      <c r="B69" s="10" t="str">
        <f>"Base HOT - "&amp;INDEX(Directions,C53,1)</f>
        <v>Base HOT - EB</v>
      </c>
      <c r="C69">
        <f>INDEX(Lanes,C53,A69*5+COLUMN()-2)</f>
        <v>1</v>
      </c>
      <c r="D69">
        <f>INDEX(Lanes,C53,A69*5+COLUMN()-2)</f>
        <v>1</v>
      </c>
      <c r="E69">
        <f>INDEX(Lanes,C53,A69*5+COLUMN()-2)</f>
        <v>1</v>
      </c>
      <c r="F69">
        <f>INDEX(Lanes,C53,A69*5+COLUMN()-2)</f>
        <v>1</v>
      </c>
      <c r="G69">
        <f>INDEX(Lanes,C53,A69*5+COLUMN()-2)</f>
        <v>1</v>
      </c>
    </row>
    <row r="70" spans="1:7" x14ac:dyDescent="0.35">
      <c r="A70">
        <v>12</v>
      </c>
      <c r="B70" s="10" t="str">
        <f>"Base GP - "&amp;INDEX(Directions,C53,2)</f>
        <v>Base GP - WB</v>
      </c>
      <c r="C70">
        <f>INDEX(Lanes,C53,A70*5+COLUMN()-2)</f>
        <v>2</v>
      </c>
      <c r="D70">
        <f>INDEX(Lanes,C53,A70*5+COLUMN()-2)</f>
        <v>2</v>
      </c>
      <c r="E70">
        <f>INDEX(Lanes,C53,A70*5+COLUMN()-2)</f>
        <v>2</v>
      </c>
      <c r="F70">
        <f>INDEX(Lanes,C53,A70*5+COLUMN()-2)</f>
        <v>2</v>
      </c>
      <c r="G70">
        <f>INDEX(Lanes,C53,A70*5+COLUMN()-2)</f>
        <v>2</v>
      </c>
    </row>
    <row r="71" spans="1:7" x14ac:dyDescent="0.35">
      <c r="A71">
        <v>13</v>
      </c>
      <c r="B71" s="10" t="str">
        <f>"Base HOT - "&amp;INDEX(Directions,C53,2)</f>
        <v>Base HOT - WB</v>
      </c>
      <c r="C71">
        <f>INDEX(Lanes,C53,A71*5+COLUMN()-2)</f>
        <v>1</v>
      </c>
      <c r="D71">
        <f>INDEX(Lanes,C53,A71*5+COLUMN()-2)</f>
        <v>1</v>
      </c>
      <c r="E71">
        <f>INDEX(Lanes,C53,A71*5+COLUMN()-2)</f>
        <v>1</v>
      </c>
      <c r="F71">
        <f>INDEX(Lanes,C53,A71*5+COLUMN()-2)</f>
        <v>1</v>
      </c>
      <c r="G71">
        <f>INDEX(Lanes,C53,A71*5+COLUMN()-2)</f>
        <v>1</v>
      </c>
    </row>
    <row r="72" spans="1:7" x14ac:dyDescent="0.35">
      <c r="A72">
        <v>10</v>
      </c>
      <c r="B72" s="10" t="str">
        <f>"Project GP - "&amp;INDEX(Directions,C53,1)</f>
        <v>Project GP - EB</v>
      </c>
      <c r="C72">
        <f>INDEX(Lanes,C53,A72*5+COLUMN()-2)</f>
        <v>2</v>
      </c>
      <c r="D72">
        <f>INDEX(Lanes,C53,A72*5+COLUMN()-2)</f>
        <v>2</v>
      </c>
      <c r="E72">
        <f>INDEX(Lanes,C53,A72*5+COLUMN()-2)</f>
        <v>2</v>
      </c>
      <c r="F72">
        <f>INDEX(Lanes,C53,A72*5+COLUMN()-2)</f>
        <v>2</v>
      </c>
      <c r="G72">
        <f>INDEX(Lanes,C53,A72*5+COLUMN()-2)</f>
        <v>2</v>
      </c>
    </row>
    <row r="73" spans="1:7" x14ac:dyDescent="0.35">
      <c r="A73">
        <v>11</v>
      </c>
      <c r="B73" s="10" t="str">
        <f>"Project HOT - "&amp;INDEX(Directions,C53,1)</f>
        <v>Project HOT - EB</v>
      </c>
      <c r="C73">
        <f>INDEX(Lanes,C53,A73*5+COLUMN()-2)</f>
        <v>1</v>
      </c>
      <c r="D73">
        <f>INDEX(Lanes,C53,A73*5+COLUMN()-2)</f>
        <v>1</v>
      </c>
      <c r="E73">
        <f>INDEX(Lanes,C53,A73*5+COLUMN()-2)</f>
        <v>1</v>
      </c>
      <c r="F73">
        <f>INDEX(Lanes,C53,A73*5+COLUMN()-2)</f>
        <v>1</v>
      </c>
      <c r="G73">
        <f>INDEX(Lanes,C53,A73*5+COLUMN()-2)</f>
        <v>1</v>
      </c>
    </row>
    <row r="74" spans="1:7" x14ac:dyDescent="0.35">
      <c r="A74">
        <v>14</v>
      </c>
      <c r="B74" s="10" t="str">
        <f>"Project GP - "&amp;INDEX(Directions,C53,2)</f>
        <v>Project GP - WB</v>
      </c>
      <c r="C74">
        <f>INDEX(Lanes,C53,A74*5+COLUMN()-2)</f>
        <v>2</v>
      </c>
      <c r="D74">
        <f>INDEX(Lanes,C53,A74*5+COLUMN()-2)</f>
        <v>2</v>
      </c>
      <c r="E74">
        <f>INDEX(Lanes,C53,A74*5+COLUMN()-2)</f>
        <v>2</v>
      </c>
      <c r="F74">
        <f>INDEX(Lanes,C53,A74*5+COLUMN()-2)</f>
        <v>2</v>
      </c>
      <c r="G74">
        <f>INDEX(Lanes,C53,A74*5+COLUMN()-2)</f>
        <v>2</v>
      </c>
    </row>
    <row r="75" spans="1:7" x14ac:dyDescent="0.35">
      <c r="A75">
        <v>15</v>
      </c>
      <c r="B75" s="10" t="str">
        <f>"Project HOT - "&amp;INDEX(Directions,C53,2)</f>
        <v>Project HOT - WB</v>
      </c>
      <c r="C75">
        <f>INDEX(Lanes,C53,A75*5+COLUMN()-2)</f>
        <v>1</v>
      </c>
      <c r="D75">
        <f>INDEX(Lanes,C53,A75*5+COLUMN()-2)</f>
        <v>1</v>
      </c>
      <c r="E75">
        <f>INDEX(Lanes,C53,A75*5+COLUMN()-2)</f>
        <v>1</v>
      </c>
      <c r="F75">
        <f>INDEX(Lanes,C53,A75*5+COLUMN()-2)</f>
        <v>1</v>
      </c>
      <c r="G75">
        <f>INDEX(Lanes,C53,A75*5+COLUMN()-2)</f>
        <v>1</v>
      </c>
    </row>
    <row r="77" spans="1:7" x14ac:dyDescent="0.35">
      <c r="A77">
        <f>ROW()+1</f>
        <v>78</v>
      </c>
      <c r="B77" s="11" t="str">
        <f>"Vehicles "&amp;INDEX(Model_Years,0,1)&amp;":"</f>
        <v>Vehicles 2013:</v>
      </c>
      <c r="C77" t="str">
        <f>INDEX(Time_Periods,1,COLUMN()-2)</f>
        <v>AM Peak</v>
      </c>
      <c r="D77" t="str">
        <f>INDEX(Time_Periods,1,COLUMN()-2)</f>
        <v>Midday</v>
      </c>
      <c r="E77" t="str">
        <f>INDEX(Time_Periods,1,COLUMN()-2)</f>
        <v>PM Peak</v>
      </c>
      <c r="F77" t="str">
        <f>INDEX(Time_Periods,1,COLUMN()-2)</f>
        <v>Night</v>
      </c>
      <c r="G77">
        <f>INDEX(Time_Periods,1,COLUMN()-2)</f>
        <v>0</v>
      </c>
    </row>
    <row r="78" spans="1:7" x14ac:dyDescent="0.35">
      <c r="A78">
        <f>ROW()-1</f>
        <v>77</v>
      </c>
      <c r="B78" s="10" t="str">
        <f>INDEX(Directions,C53,1)&amp;" "&amp;INDEX(User_Classes,1,ROW()-A78)&amp;":"</f>
        <v>EB SOV:</v>
      </c>
      <c r="C78">
        <f>INDEX(Volumes,C53,(ROW()-A77)*5+COLUMN()-2)</f>
        <v>3000</v>
      </c>
      <c r="D78">
        <f>INDEX(Volumes,C53,(ROW()-A77)*5+COLUMN()-2)</f>
        <v>2000</v>
      </c>
      <c r="E78">
        <f>INDEX(Volumes,C53,(ROW()-A77)*5+COLUMN()-2)</f>
        <v>3000</v>
      </c>
      <c r="F78">
        <f>INDEX(Volumes,C53,(ROW()-A77)*5+COLUMN()-2)</f>
        <v>600</v>
      </c>
      <c r="G78">
        <f>INDEX(Volumes,C53,(ROW()-A77)*5+COLUMN()-2)</f>
        <v>0</v>
      </c>
    </row>
    <row r="79" spans="1:7" x14ac:dyDescent="0.35">
      <c r="B79" s="10" t="str">
        <f>INDEX(Directions,C53,1)&amp;" "&amp;INDEX(User_Classes,1,ROW()-A78)&amp;":"</f>
        <v>EB HOV2:</v>
      </c>
      <c r="C79">
        <f>INDEX(Volumes,C53,(ROW()-A77)*5+COLUMN()-2)</f>
        <v>500</v>
      </c>
      <c r="D79">
        <f>INDEX(Volumes,C53,(ROW()-A77)*5+COLUMN()-2)</f>
        <v>300</v>
      </c>
      <c r="E79">
        <f>INDEX(Volumes,C53,(ROW()-A77)*5+COLUMN()-2)</f>
        <v>400</v>
      </c>
      <c r="F79">
        <f>INDEX(Volumes,C53,(ROW()-A77)*5+COLUMN()-2)</f>
        <v>60</v>
      </c>
      <c r="G79">
        <f>INDEX(Volumes,C53,(ROW()-A77)*5+COLUMN()-2)</f>
        <v>0</v>
      </c>
    </row>
    <row r="80" spans="1:7" x14ac:dyDescent="0.35">
      <c r="B80" s="10" t="str">
        <f>INDEX(Directions,C53,1)&amp;" "&amp;INDEX(User_Classes,1,ROW()-A78)&amp;":"</f>
        <v>EB HOV3:</v>
      </c>
      <c r="C80">
        <f>INDEX(Volumes,C53,(ROW()-A77)*5+COLUMN()-2)</f>
        <v>300</v>
      </c>
      <c r="D80">
        <f>INDEX(Volumes,C53,(ROW()-A77)*5+COLUMN()-2)</f>
        <v>100</v>
      </c>
      <c r="E80">
        <f>INDEX(Volumes,C53,(ROW()-A77)*5+COLUMN()-2)</f>
        <v>200</v>
      </c>
      <c r="F80">
        <f>INDEX(Volumes,C53,(ROW()-A77)*5+COLUMN()-2)</f>
        <v>20</v>
      </c>
      <c r="G80">
        <f>INDEX(Volumes,C53,(ROW()-A77)*5+COLUMN()-2)</f>
        <v>0</v>
      </c>
    </row>
    <row r="81" spans="1:7" x14ac:dyDescent="0.35">
      <c r="B81" s="10" t="str">
        <f>INDEX(Directions,C53,1)&amp;" "&amp;INDEX(User_Classes,1,ROW()-A78)&amp;":"</f>
        <v>EB COM:</v>
      </c>
      <c r="C81">
        <f>INDEX(Volumes,C53,(ROW()-A77)*5+COLUMN()-2)</f>
        <v>200</v>
      </c>
      <c r="D81">
        <f>INDEX(Volumes,C53,(ROW()-A77)*5+COLUMN()-2)</f>
        <v>150</v>
      </c>
      <c r="E81">
        <f>INDEX(Volumes,C53,(ROW()-A77)*5+COLUMN()-2)</f>
        <v>250</v>
      </c>
      <c r="F81">
        <f>INDEX(Volumes,C53,(ROW()-A77)*5+COLUMN()-2)</f>
        <v>50</v>
      </c>
      <c r="G81">
        <f>INDEX(Volumes,C53,(ROW()-A77)*5+COLUMN()-2)</f>
        <v>0</v>
      </c>
    </row>
    <row r="82" spans="1:7" x14ac:dyDescent="0.35">
      <c r="B82" s="10" t="str">
        <f>INDEX(Directions,C53,1)&amp;" "&amp;INDEX(User_Classes,1,ROW()-A78)&amp;":"</f>
        <v>EB MTK:</v>
      </c>
      <c r="C82">
        <f>INDEX(Volumes,C53,(ROW()-A77)*5+COLUMN()-2)</f>
        <v>100</v>
      </c>
      <c r="D82">
        <f>INDEX(Volumes,C53,(ROW()-A77)*5+COLUMN()-2)</f>
        <v>80</v>
      </c>
      <c r="E82">
        <f>INDEX(Volumes,C53,(ROW()-A77)*5+COLUMN()-2)</f>
        <v>100</v>
      </c>
      <c r="F82">
        <f>INDEX(Volumes,C53,(ROW()-A77)*5+COLUMN()-2)</f>
        <v>20</v>
      </c>
      <c r="G82">
        <f>INDEX(Volumes,C53,(ROW()-A77)*5+COLUMN()-2)</f>
        <v>0</v>
      </c>
    </row>
    <row r="83" spans="1:7" x14ac:dyDescent="0.35">
      <c r="B83" s="10" t="str">
        <f>INDEX(Directions,C53,1)&amp;" "&amp;INDEX(User_Classes,1,ROW()-A78)&amp;":"</f>
        <v>EB HTK:</v>
      </c>
      <c r="C83">
        <f>INDEX(Volumes,C53,(ROW()-A77)*5+COLUMN()-2)</f>
        <v>100</v>
      </c>
      <c r="D83">
        <f>INDEX(Volumes,C53,(ROW()-A77)*5+COLUMN()-2)</f>
        <v>100</v>
      </c>
      <c r="E83">
        <f>INDEX(Volumes,C53,(ROW()-A77)*5+COLUMN()-2)</f>
        <v>100</v>
      </c>
      <c r="F83">
        <f>INDEX(Volumes,C53,(ROW()-A77)*5+COLUMN()-2)</f>
        <v>20</v>
      </c>
      <c r="G83">
        <f>INDEX(Volumes,C53,(ROW()-A77)*5+COLUMN()-2)</f>
        <v>0</v>
      </c>
    </row>
    <row r="84" spans="1:7" x14ac:dyDescent="0.35">
      <c r="A84">
        <f>ROW()-1</f>
        <v>83</v>
      </c>
      <c r="B84" s="10" t="str">
        <f>INDEX(Directions,C53,2)&amp;" "&amp;INDEX(User_Classes,1,ROW()-A84)&amp;":"</f>
        <v>WB SOV:</v>
      </c>
      <c r="C84">
        <f>INDEX(Volumes,C53,(ROW()-A77)*5+COLUMN()-2)</f>
        <v>2000</v>
      </c>
      <c r="D84">
        <f>INDEX(Volumes,C53,(ROW()-A77)*5+COLUMN()-2)</f>
        <v>2000</v>
      </c>
      <c r="E84">
        <f>INDEX(Volumes,C53,(ROW()-A77)*5+COLUMN()-2)</f>
        <v>3000</v>
      </c>
      <c r="F84">
        <f>INDEX(Volumes,C53,(ROW()-A77)*5+COLUMN()-2)</f>
        <v>700</v>
      </c>
      <c r="G84">
        <f>INDEX(Volumes,C53,(ROW()-A77)*5+COLUMN()-2)</f>
        <v>0</v>
      </c>
    </row>
    <row r="85" spans="1:7" x14ac:dyDescent="0.35">
      <c r="B85" s="10" t="str">
        <f>INDEX(Directions,C53,2)&amp;" "&amp;INDEX(User_Classes,1,ROW()-A84)&amp;":"</f>
        <v>WB HOV2:</v>
      </c>
      <c r="C85">
        <f>INDEX(Volumes,C53,(ROW()-A77)*5+COLUMN()-2)</f>
        <v>300</v>
      </c>
      <c r="D85">
        <f>INDEX(Volumes,C53,(ROW()-A77)*5+COLUMN()-2)</f>
        <v>300</v>
      </c>
      <c r="E85">
        <f>INDEX(Volumes,C53,(ROW()-A77)*5+COLUMN()-2)</f>
        <v>600</v>
      </c>
      <c r="F85">
        <f>INDEX(Volumes,C53,(ROW()-A77)*5+COLUMN()-2)</f>
        <v>50</v>
      </c>
      <c r="G85">
        <f>INDEX(Volumes,C53,(ROW()-A77)*5+COLUMN()-2)</f>
        <v>0</v>
      </c>
    </row>
    <row r="86" spans="1:7" x14ac:dyDescent="0.35">
      <c r="B86" s="10" t="str">
        <f>INDEX(Directions,C53,2)&amp;" "&amp;INDEX(User_Classes,1,ROW()-A84)&amp;":"</f>
        <v>WB HOV3:</v>
      </c>
      <c r="C86">
        <f>INDEX(Volumes,C53,(ROW()-A77)*5+COLUMN()-2)</f>
        <v>200</v>
      </c>
      <c r="D86">
        <f>INDEX(Volumes,C53,(ROW()-A77)*5+COLUMN()-2)</f>
        <v>100</v>
      </c>
      <c r="E86">
        <f>INDEX(Volumes,C53,(ROW()-A77)*5+COLUMN()-2)</f>
        <v>300</v>
      </c>
      <c r="F86">
        <f>INDEX(Volumes,C53,(ROW()-A77)*5+COLUMN()-2)</f>
        <v>20</v>
      </c>
      <c r="G86">
        <f>INDEX(Volumes,C53,(ROW()-A77)*5+COLUMN()-2)</f>
        <v>0</v>
      </c>
    </row>
    <row r="87" spans="1:7" x14ac:dyDescent="0.35">
      <c r="B87" s="10" t="str">
        <f>INDEX(Directions,C53,2)&amp;" "&amp;INDEX(User_Classes,1,ROW()-A84)&amp;":"</f>
        <v>WB COM:</v>
      </c>
      <c r="C87">
        <f>INDEX(Volumes,C53,(ROW()-A77)*5+COLUMN()-2)</f>
        <v>300</v>
      </c>
      <c r="D87">
        <f>INDEX(Volumes,C53,(ROW()-A77)*5+COLUMN()-2)</f>
        <v>200</v>
      </c>
      <c r="E87">
        <f>INDEX(Volumes,C53,(ROW()-A77)*5+COLUMN()-2)</f>
        <v>200</v>
      </c>
      <c r="F87">
        <f>INDEX(Volumes,C53,(ROW()-A77)*5+COLUMN()-2)</f>
        <v>50</v>
      </c>
      <c r="G87">
        <f>INDEX(Volumes,C53,(ROW()-A77)*5+COLUMN()-2)</f>
        <v>0</v>
      </c>
    </row>
    <row r="88" spans="1:7" x14ac:dyDescent="0.35">
      <c r="B88" s="10" t="str">
        <f>INDEX(Directions,C53,2)&amp;" "&amp;INDEX(User_Classes,1,ROW()-A84)&amp;":"</f>
        <v>WB MTK:</v>
      </c>
      <c r="C88">
        <f>INDEX(Volumes,C53,(ROW()-A77)*5+COLUMN()-2)</f>
        <v>100</v>
      </c>
      <c r="D88">
        <f>INDEX(Volumes,C53,(ROW()-A77)*5+COLUMN()-2)</f>
        <v>50</v>
      </c>
      <c r="E88">
        <f>INDEX(Volumes,C53,(ROW()-A77)*5+COLUMN()-2)</f>
        <v>100</v>
      </c>
      <c r="F88">
        <f>INDEX(Volumes,C53,(ROW()-A77)*5+COLUMN()-2)</f>
        <v>20</v>
      </c>
      <c r="G88">
        <f>INDEX(Volumes,C53,(ROW()-A77)*5+COLUMN()-2)</f>
        <v>0</v>
      </c>
    </row>
    <row r="89" spans="1:7" x14ac:dyDescent="0.35">
      <c r="B89" s="10" t="str">
        <f>INDEX(Directions,C53,2)&amp;" "&amp;INDEX(User_Classes,1,ROW()-A84)&amp;":"</f>
        <v>WB HTK:</v>
      </c>
      <c r="C89">
        <f>INDEX(Volumes,C53,(ROW()-A77)*5+COLUMN()-2)</f>
        <v>150</v>
      </c>
      <c r="D89">
        <f>INDEX(Volumes,C53,(ROW()-A77)*5+COLUMN()-2)</f>
        <v>100</v>
      </c>
      <c r="E89">
        <f>INDEX(Volumes,C53,(ROW()-A77)*5+COLUMN()-2)</f>
        <v>100</v>
      </c>
      <c r="F89">
        <f>INDEX(Volumes,C53,(ROW()-A77)*5+COLUMN()-2)</f>
        <v>20</v>
      </c>
      <c r="G89">
        <f>INDEX(Volumes,C53,(ROW()-A77)*5+COLUMN()-2)</f>
        <v>0</v>
      </c>
    </row>
    <row r="91" spans="1:7" x14ac:dyDescent="0.35">
      <c r="A91">
        <f>ROW()-11</f>
        <v>80</v>
      </c>
      <c r="B91" s="11" t="str">
        <f>"Vehicles "&amp;INDEX(Model_Years,0,2)&amp;":"</f>
        <v>Vehicles 2035:</v>
      </c>
      <c r="C91" t="str">
        <f>INDEX(Time_Periods,1,COLUMN()-2)</f>
        <v>AM Peak</v>
      </c>
      <c r="D91" t="str">
        <f>INDEX(Time_Periods,1,COLUMN()-2)</f>
        <v>Midday</v>
      </c>
      <c r="E91" t="str">
        <f>INDEX(Time_Periods,1,COLUMN()-2)</f>
        <v>PM Peak</v>
      </c>
      <c r="F91" t="str">
        <f>INDEX(Time_Periods,1,COLUMN()-2)</f>
        <v>Night</v>
      </c>
      <c r="G91">
        <f>INDEX(Time_Periods,1,COLUMN()-2)</f>
        <v>0</v>
      </c>
    </row>
    <row r="92" spans="1:7" x14ac:dyDescent="0.35">
      <c r="A92">
        <f>ROW()-1</f>
        <v>91</v>
      </c>
      <c r="B92" s="10" t="str">
        <f>INDEX(Directions,C53,1)&amp;" "&amp;INDEX(User_Classes,1,ROW()-A92)&amp;":"</f>
        <v>EB SOV:</v>
      </c>
      <c r="C92">
        <f>INDEX(Volumes,C53,(ROW()-A91)*5+COLUMN()-2)</f>
        <v>3000</v>
      </c>
      <c r="D92">
        <f>INDEX(Volumes,C53,(ROW()-A91)*5+COLUMN()-2)</f>
        <v>2500</v>
      </c>
      <c r="E92">
        <f>INDEX(Volumes,C53,(ROW()-A91)*5+COLUMN()-2)</f>
        <v>3000</v>
      </c>
      <c r="F92">
        <f>INDEX(Volumes,C53,(ROW()-A91)*5+COLUMN()-2)</f>
        <v>700</v>
      </c>
      <c r="G92">
        <f>INDEX(Volumes,C53,(ROW()-A91)*5+COLUMN()-2)</f>
        <v>0</v>
      </c>
    </row>
    <row r="93" spans="1:7" x14ac:dyDescent="0.35">
      <c r="B93" s="10" t="str">
        <f>INDEX(Directions,C53,1)&amp;" "&amp;INDEX(User_Classes,1,ROW()-A92)&amp;":"</f>
        <v>EB HOV2:</v>
      </c>
      <c r="C93">
        <f>INDEX(Volumes,C53,(ROW()-A91)*5+COLUMN()-2)</f>
        <v>800</v>
      </c>
      <c r="D93">
        <f>INDEX(Volumes,C53,(ROW()-A91)*5+COLUMN()-2)</f>
        <v>600</v>
      </c>
      <c r="E93">
        <f>INDEX(Volumes,C53,(ROW()-A91)*5+COLUMN()-2)</f>
        <v>700</v>
      </c>
      <c r="F93">
        <f>INDEX(Volumes,C53,(ROW()-A91)*5+COLUMN()-2)</f>
        <v>100</v>
      </c>
      <c r="G93">
        <f>INDEX(Volumes,C53,(ROW()-A91)*5+COLUMN()-2)</f>
        <v>0</v>
      </c>
    </row>
    <row r="94" spans="1:7" x14ac:dyDescent="0.35">
      <c r="B94" s="10" t="str">
        <f>INDEX(Directions,C53,1)&amp;" "&amp;INDEX(User_Classes,1,ROW()-A92)&amp;":"</f>
        <v>EB HOV3:</v>
      </c>
      <c r="C94">
        <f>INDEX(Volumes,C53,(ROW()-A91)*5+COLUMN()-2)</f>
        <v>500</v>
      </c>
      <c r="D94">
        <f>INDEX(Volumes,C53,(ROW()-A91)*5+COLUMN()-2)</f>
        <v>100</v>
      </c>
      <c r="E94">
        <f>INDEX(Volumes,C53,(ROW()-A91)*5+COLUMN()-2)</f>
        <v>400</v>
      </c>
      <c r="F94">
        <f>INDEX(Volumes,C53,(ROW()-A91)*5+COLUMN()-2)</f>
        <v>30</v>
      </c>
      <c r="G94">
        <f>INDEX(Volumes,C53,(ROW()-A91)*5+COLUMN()-2)</f>
        <v>0</v>
      </c>
    </row>
    <row r="95" spans="1:7" x14ac:dyDescent="0.35">
      <c r="B95" s="10" t="str">
        <f>INDEX(Directions,C53,1)&amp;" "&amp;INDEX(User_Classes,1,ROW()-A92)&amp;":"</f>
        <v>EB COM:</v>
      </c>
      <c r="C95">
        <f>INDEX(Volumes,C53,(ROW()-A91)*5+COLUMN()-2)</f>
        <v>200</v>
      </c>
      <c r="D95">
        <f>INDEX(Volumes,C53,(ROW()-A91)*5+COLUMN()-2)</f>
        <v>200</v>
      </c>
      <c r="E95">
        <f>INDEX(Volumes,C53,(ROW()-A91)*5+COLUMN()-2)</f>
        <v>300</v>
      </c>
      <c r="F95">
        <f>INDEX(Volumes,C53,(ROW()-A91)*5+COLUMN()-2)</f>
        <v>50</v>
      </c>
      <c r="G95">
        <f>INDEX(Volumes,C53,(ROW()-A91)*5+COLUMN()-2)</f>
        <v>0</v>
      </c>
    </row>
    <row r="96" spans="1:7" x14ac:dyDescent="0.35">
      <c r="B96" s="10" t="str">
        <f>INDEX(Directions,C53,1)&amp;" "&amp;INDEX(User_Classes,1,ROW()-A92)&amp;":"</f>
        <v>EB MTK:</v>
      </c>
      <c r="C96">
        <f>INDEX(Volumes,C53,(ROW()-A91)*5+COLUMN()-2)</f>
        <v>100</v>
      </c>
      <c r="D96">
        <f>INDEX(Volumes,C53,(ROW()-A91)*5+COLUMN()-2)</f>
        <v>50</v>
      </c>
      <c r="E96">
        <f>INDEX(Volumes,C53,(ROW()-A91)*5+COLUMN()-2)</f>
        <v>100</v>
      </c>
      <c r="F96">
        <f>INDEX(Volumes,C53,(ROW()-A91)*5+COLUMN()-2)</f>
        <v>40</v>
      </c>
      <c r="G96">
        <f>INDEX(Volumes,C53,(ROW()-A91)*5+COLUMN()-2)</f>
        <v>0</v>
      </c>
    </row>
    <row r="97" spans="1:7" x14ac:dyDescent="0.35">
      <c r="B97" s="10" t="str">
        <f>INDEX(Directions,C53,1)&amp;" "&amp;INDEX(User_Classes,1,ROW()-A92)&amp;":"</f>
        <v>EB HTK:</v>
      </c>
      <c r="C97">
        <f>INDEX(Volumes,C53,(ROW()-A91)*5+COLUMN()-2)</f>
        <v>150</v>
      </c>
      <c r="D97">
        <f>INDEX(Volumes,C53,(ROW()-A91)*5+COLUMN()-2)</f>
        <v>100</v>
      </c>
      <c r="E97">
        <f>INDEX(Volumes,C53,(ROW()-A91)*5+COLUMN()-2)</f>
        <v>200</v>
      </c>
      <c r="F97">
        <f>INDEX(Volumes,C53,(ROW()-A91)*5+COLUMN()-2)</f>
        <v>50</v>
      </c>
      <c r="G97">
        <f>INDEX(Volumes,C53,(ROW()-A91)*5+COLUMN()-2)</f>
        <v>0</v>
      </c>
    </row>
    <row r="98" spans="1:7" x14ac:dyDescent="0.35">
      <c r="A98">
        <f>ROW()-1</f>
        <v>97</v>
      </c>
      <c r="B98" s="10" t="str">
        <f>INDEX(Directions,C53,2)&amp;" "&amp;INDEX(User_Classes,1,ROW()-A98)&amp;":"</f>
        <v>WB SOV:</v>
      </c>
      <c r="C98">
        <f>INDEX(Volumes,C53,(ROW()-A91)*5+COLUMN()-2)</f>
        <v>3000</v>
      </c>
      <c r="D98">
        <f>INDEX(Volumes,C53,(ROW()-A91)*5+COLUMN()-2)</f>
        <v>2500</v>
      </c>
      <c r="E98">
        <f>INDEX(Volumes,C53,(ROW()-A91)*5+COLUMN()-2)</f>
        <v>3500</v>
      </c>
      <c r="F98">
        <f>INDEX(Volumes,C53,(ROW()-A91)*5+COLUMN()-2)</f>
        <v>1000</v>
      </c>
      <c r="G98">
        <f>INDEX(Volumes,C53,(ROW()-A91)*5+COLUMN()-2)</f>
        <v>0</v>
      </c>
    </row>
    <row r="99" spans="1:7" x14ac:dyDescent="0.35">
      <c r="B99" s="10" t="str">
        <f>INDEX(Directions,C53,2)&amp;" "&amp;INDEX(User_Classes,1,ROW()-A98)&amp;":"</f>
        <v>WB HOV2:</v>
      </c>
      <c r="C99">
        <f>INDEX(Volumes,C53,(ROW()-A91)*5+COLUMN()-2)</f>
        <v>600</v>
      </c>
      <c r="D99">
        <f>INDEX(Volumes,C53,(ROW()-A91)*5+COLUMN()-2)</f>
        <v>700</v>
      </c>
      <c r="E99">
        <f>INDEX(Volumes,C53,(ROW()-A91)*5+COLUMN()-2)</f>
        <v>1000</v>
      </c>
      <c r="F99">
        <f>INDEX(Volumes,C53,(ROW()-A91)*5+COLUMN()-2)</f>
        <v>100</v>
      </c>
      <c r="G99">
        <f>INDEX(Volumes,C53,(ROW()-A91)*5+COLUMN()-2)</f>
        <v>0</v>
      </c>
    </row>
    <row r="100" spans="1:7" x14ac:dyDescent="0.35">
      <c r="B100" s="10" t="str">
        <f>INDEX(Directions,C53,2)&amp;" "&amp;INDEX(User_Classes,1,ROW()-A98)&amp;":"</f>
        <v>WB HOV3:</v>
      </c>
      <c r="C100">
        <f>INDEX(Volumes,C53,(ROW()-A91)*5+COLUMN()-2)</f>
        <v>300</v>
      </c>
      <c r="D100">
        <f>INDEX(Volumes,C53,(ROW()-A91)*5+COLUMN()-2)</f>
        <v>200</v>
      </c>
      <c r="E100">
        <f>INDEX(Volumes,C53,(ROW()-A91)*5+COLUMN()-2)</f>
        <v>600</v>
      </c>
      <c r="F100">
        <f>INDEX(Volumes,C53,(ROW()-A91)*5+COLUMN()-2)</f>
        <v>20</v>
      </c>
      <c r="G100">
        <f>INDEX(Volumes,C53,(ROW()-A91)*5+COLUMN()-2)</f>
        <v>0</v>
      </c>
    </row>
    <row r="101" spans="1:7" x14ac:dyDescent="0.35">
      <c r="B101" s="10" t="str">
        <f>INDEX(Directions,C53,2)&amp;" "&amp;INDEX(User_Classes,1,ROW()-A98)&amp;":"</f>
        <v>WB COM:</v>
      </c>
      <c r="C101">
        <f>INDEX(Volumes,C53,(ROW()-A91)*5+COLUMN()-2)</f>
        <v>400</v>
      </c>
      <c r="D101">
        <f>INDEX(Volumes,C53,(ROW()-A91)*5+COLUMN()-2)</f>
        <v>200</v>
      </c>
      <c r="E101">
        <f>INDEX(Volumes,C53,(ROW()-A91)*5+COLUMN()-2)</f>
        <v>200</v>
      </c>
      <c r="F101">
        <f>INDEX(Volumes,C53,(ROW()-A91)*5+COLUMN()-2)</f>
        <v>50</v>
      </c>
      <c r="G101">
        <f>INDEX(Volumes,C53,(ROW()-A91)*5+COLUMN()-2)</f>
        <v>0</v>
      </c>
    </row>
    <row r="102" spans="1:7" x14ac:dyDescent="0.35">
      <c r="B102" s="10" t="str">
        <f>INDEX(Directions,C53,2)&amp;" "&amp;INDEX(User_Classes,1,ROW()-A98)&amp;":"</f>
        <v>WB MTK:</v>
      </c>
      <c r="C102">
        <f>INDEX(Volumes,C53,(ROW()-A91)*5+COLUMN()-2)</f>
        <v>150</v>
      </c>
      <c r="D102">
        <f>INDEX(Volumes,C53,(ROW()-A91)*5+COLUMN()-2)</f>
        <v>100</v>
      </c>
      <c r="E102">
        <f>INDEX(Volumes,C53,(ROW()-A91)*5+COLUMN()-2)</f>
        <v>100</v>
      </c>
      <c r="F102">
        <f>INDEX(Volumes,C53,(ROW()-A91)*5+COLUMN()-2)</f>
        <v>20</v>
      </c>
      <c r="G102">
        <f>INDEX(Volumes,C53,(ROW()-A91)*5+COLUMN()-2)</f>
        <v>0</v>
      </c>
    </row>
    <row r="103" spans="1:7" x14ac:dyDescent="0.35">
      <c r="B103" s="10" t="str">
        <f>INDEX(Directions,C53,2)&amp;" "&amp;INDEX(User_Classes,1,ROW()-A98)&amp;":"</f>
        <v>WB HTK:</v>
      </c>
      <c r="C103">
        <f>INDEX(Volumes,C53,(ROW()-A91)*5+COLUMN()-2)</f>
        <v>200</v>
      </c>
      <c r="D103">
        <f>INDEX(Volumes,C53,(ROW()-A91)*5+COLUMN()-2)</f>
        <v>100</v>
      </c>
      <c r="E103">
        <f>INDEX(Volumes,C53,(ROW()-A91)*5+COLUMN()-2)</f>
        <v>150</v>
      </c>
      <c r="F103">
        <f>INDEX(Volumes,C53,(ROW()-A91)*5+COLUMN()-2)</f>
        <v>50</v>
      </c>
      <c r="G103">
        <f>INDEX(Volumes,C53,(ROW()-A91)*5+COLUMN()-2)</f>
        <v>0</v>
      </c>
    </row>
    <row r="105" spans="1:7" x14ac:dyDescent="0.35">
      <c r="B105" s="10" t="s">
        <v>62</v>
      </c>
      <c r="C105" s="10">
        <f>CEILING(ROW()/52,1)</f>
        <v>3</v>
      </c>
      <c r="E105" s="10"/>
      <c r="F105" s="10"/>
      <c r="G105" s="10"/>
    </row>
    <row r="106" spans="1:7" x14ac:dyDescent="0.35">
      <c r="B106" s="10" t="s">
        <v>61</v>
      </c>
      <c r="C106" s="10">
        <f>INDEX(Segment_Names,1,C105)</f>
        <v>0</v>
      </c>
      <c r="E106" s="10"/>
      <c r="F106" s="10"/>
      <c r="G106" s="10"/>
    </row>
    <row r="107" spans="1:7" x14ac:dyDescent="0.35">
      <c r="B107" s="10" t="s">
        <v>63</v>
      </c>
      <c r="C107" s="12">
        <f>INDEX(Segment_Lengths,C105,1)</f>
        <v>0</v>
      </c>
      <c r="D107" t="s">
        <v>64</v>
      </c>
    </row>
    <row r="109" spans="1:7" x14ac:dyDescent="0.35">
      <c r="B109" s="11" t="str">
        <f>"Lanes "&amp;INDEX(Model_Years,0,1)&amp;":"</f>
        <v>Lanes 2013:</v>
      </c>
      <c r="C109" t="str">
        <f>INDEX(Time_Periods,1,COLUMN()-2)</f>
        <v>AM Peak</v>
      </c>
      <c r="D109" t="str">
        <f>INDEX(Time_Periods,1,COLUMN()-2)</f>
        <v>Midday</v>
      </c>
      <c r="E109" t="str">
        <f>INDEX(Time_Periods,1,COLUMN()-2)</f>
        <v>PM Peak</v>
      </c>
      <c r="F109" t="str">
        <f>INDEX(Time_Periods,1,COLUMN()-2)</f>
        <v>Night</v>
      </c>
      <c r="G109">
        <f>INDEX(Time_Periods,1,COLUMN()-2)</f>
        <v>0</v>
      </c>
    </row>
    <row r="110" spans="1:7" x14ac:dyDescent="0.35">
      <c r="A110">
        <v>0</v>
      </c>
      <c r="B110" s="10" t="str">
        <f>"Base GP - "&amp;INDEX(Directions,C105,1)</f>
        <v xml:space="preserve">Base GP - </v>
      </c>
      <c r="C110">
        <f>INDEX(Lanes,C105,A110*5+COLUMN()-2)</f>
        <v>0</v>
      </c>
      <c r="D110">
        <f>INDEX(Lanes,C105,A110*5+COLUMN()-2)</f>
        <v>0</v>
      </c>
      <c r="E110">
        <f>INDEX(Lanes,C105,A110*5+COLUMN()-2)</f>
        <v>0</v>
      </c>
      <c r="F110">
        <f>INDEX(Lanes,C105,A110*5+COLUMN()-2)</f>
        <v>0</v>
      </c>
      <c r="G110">
        <f>INDEX(Lanes,C105,A110*5+COLUMN()-2)</f>
        <v>0</v>
      </c>
    </row>
    <row r="111" spans="1:7" x14ac:dyDescent="0.35">
      <c r="A111">
        <v>1</v>
      </c>
      <c r="B111" s="10" t="str">
        <f>"Base HOT - "&amp;INDEX(Directions,C105,1)</f>
        <v xml:space="preserve">Base HOT - </v>
      </c>
      <c r="C111">
        <f>INDEX(Lanes,C105,A111*5+COLUMN()-2)</f>
        <v>0</v>
      </c>
      <c r="D111">
        <f>INDEX(Lanes,C105,A111*5+COLUMN()-2)</f>
        <v>0</v>
      </c>
      <c r="E111">
        <f>INDEX(Lanes,C105,A111*5+COLUMN()-2)</f>
        <v>0</v>
      </c>
      <c r="F111">
        <f>INDEX(Lanes,C105,A111*5+COLUMN()-2)</f>
        <v>0</v>
      </c>
      <c r="G111">
        <f>INDEX(Lanes,C105,A111*5+COLUMN()-2)</f>
        <v>0</v>
      </c>
    </row>
    <row r="112" spans="1:7" x14ac:dyDescent="0.35">
      <c r="A112">
        <v>4</v>
      </c>
      <c r="B112" s="10" t="str">
        <f>"Base GP - "&amp;INDEX(Directions,C105,2)</f>
        <v xml:space="preserve">Base GP - </v>
      </c>
      <c r="C112">
        <f>INDEX(Lanes,C105,A112*5+COLUMN()-2)</f>
        <v>0</v>
      </c>
      <c r="D112">
        <f>INDEX(Lanes,C105,A112*5+COLUMN()-2)</f>
        <v>0</v>
      </c>
      <c r="E112">
        <f>INDEX(Lanes,C105,A112*5+COLUMN()-2)</f>
        <v>0</v>
      </c>
      <c r="F112">
        <f>INDEX(Lanes,C105,A112*5+COLUMN()-2)</f>
        <v>0</v>
      </c>
      <c r="G112">
        <f>INDEX(Lanes,C105,A112*5+COLUMN()-2)</f>
        <v>0</v>
      </c>
    </row>
    <row r="113" spans="1:7" x14ac:dyDescent="0.35">
      <c r="A113">
        <v>5</v>
      </c>
      <c r="B113" s="10" t="str">
        <f>"Base HOT - "&amp;INDEX(Directions,C105,2)</f>
        <v xml:space="preserve">Base HOT - </v>
      </c>
      <c r="C113">
        <f>INDEX(Lanes,C105,A113*5+COLUMN()-2)</f>
        <v>0</v>
      </c>
      <c r="D113">
        <f>INDEX(Lanes,C105,A113*5+COLUMN()-2)</f>
        <v>0</v>
      </c>
      <c r="E113">
        <f>INDEX(Lanes,C105,A113*5+COLUMN()-2)</f>
        <v>0</v>
      </c>
      <c r="F113">
        <f>INDEX(Lanes,C105,A113*5+COLUMN()-2)</f>
        <v>0</v>
      </c>
      <c r="G113">
        <f>INDEX(Lanes,C105,A113*5+COLUMN()-2)</f>
        <v>0</v>
      </c>
    </row>
    <row r="114" spans="1:7" x14ac:dyDescent="0.35">
      <c r="A114">
        <v>2</v>
      </c>
      <c r="B114" s="10" t="str">
        <f>"Project GP - "&amp;INDEX(Directions,C105,1)</f>
        <v xml:space="preserve">Project GP - </v>
      </c>
      <c r="C114">
        <f>INDEX(Lanes,C105,A114*5+COLUMN()-2)</f>
        <v>0</v>
      </c>
      <c r="D114">
        <f>INDEX(Lanes,C105,A114*5+COLUMN()-2)</f>
        <v>0</v>
      </c>
      <c r="E114">
        <f>INDEX(Lanes,C105,A114*5+COLUMN()-2)</f>
        <v>0</v>
      </c>
      <c r="F114">
        <f>INDEX(Lanes,C105,A114*5+COLUMN()-2)</f>
        <v>0</v>
      </c>
      <c r="G114">
        <f>INDEX(Lanes,C105,A114*5+COLUMN()-2)</f>
        <v>0</v>
      </c>
    </row>
    <row r="115" spans="1:7" x14ac:dyDescent="0.35">
      <c r="A115">
        <v>3</v>
      </c>
      <c r="B115" s="10" t="str">
        <f>"Project HOT - "&amp;INDEX(Directions,C105,1)</f>
        <v xml:space="preserve">Project HOT - </v>
      </c>
      <c r="C115">
        <f>INDEX(Lanes,C105,A115*5+COLUMN()-2)</f>
        <v>0</v>
      </c>
      <c r="D115">
        <f>INDEX(Lanes,C105,A115*5+COLUMN()-2)</f>
        <v>0</v>
      </c>
      <c r="E115">
        <f>INDEX(Lanes,C105,A115*5+COLUMN()-2)</f>
        <v>0</v>
      </c>
      <c r="F115">
        <f>INDEX(Lanes,C105,A115*5+COLUMN()-2)</f>
        <v>0</v>
      </c>
      <c r="G115">
        <f>INDEX(Lanes,C105,A115*5+COLUMN()-2)</f>
        <v>0</v>
      </c>
    </row>
    <row r="116" spans="1:7" x14ac:dyDescent="0.35">
      <c r="A116">
        <v>6</v>
      </c>
      <c r="B116" s="10" t="str">
        <f>"Project GP - "&amp;INDEX(Directions,C105,2)</f>
        <v xml:space="preserve">Project GP - </v>
      </c>
      <c r="C116">
        <f>INDEX(Lanes,C105,A116*5+COLUMN()-2)</f>
        <v>0</v>
      </c>
      <c r="D116">
        <f>INDEX(Lanes,C105,A116*5+COLUMN()-2)</f>
        <v>0</v>
      </c>
      <c r="E116">
        <f>INDEX(Lanes,C105,A116*5+COLUMN()-2)</f>
        <v>0</v>
      </c>
      <c r="F116">
        <f>INDEX(Lanes,C105,A116*5+COLUMN()-2)</f>
        <v>0</v>
      </c>
      <c r="G116">
        <f>INDEX(Lanes,C105,A116*5+COLUMN()-2)</f>
        <v>0</v>
      </c>
    </row>
    <row r="117" spans="1:7" x14ac:dyDescent="0.35">
      <c r="A117">
        <v>7</v>
      </c>
      <c r="B117" s="10" t="str">
        <f>"Project HOT - "&amp;INDEX(Directions,C105,2)</f>
        <v xml:space="preserve">Project HOT - </v>
      </c>
      <c r="C117">
        <f>INDEX(Lanes,C105,A117*5+COLUMN()-2)</f>
        <v>0</v>
      </c>
      <c r="D117">
        <f>INDEX(Lanes,C105,A117*5+COLUMN()-2)</f>
        <v>0</v>
      </c>
      <c r="E117">
        <f>INDEX(Lanes,C105,A117*5+COLUMN()-2)</f>
        <v>0</v>
      </c>
      <c r="F117">
        <f>INDEX(Lanes,C105,A117*5+COLUMN()-2)</f>
        <v>0</v>
      </c>
      <c r="G117">
        <f>INDEX(Lanes,C105,A117*5+COLUMN()-2)</f>
        <v>0</v>
      </c>
    </row>
    <row r="118" spans="1:7" x14ac:dyDescent="0.35">
      <c r="B118" s="10"/>
    </row>
    <row r="119" spans="1:7" x14ac:dyDescent="0.35">
      <c r="B119" s="11" t="str">
        <f>"Lanes "&amp;INDEX(Model_Years,0,2)&amp;":"</f>
        <v>Lanes 2035:</v>
      </c>
      <c r="C119" t="str">
        <f>INDEX(Time_Periods,1,COLUMN()-2)</f>
        <v>AM Peak</v>
      </c>
      <c r="D119" t="str">
        <f>INDEX(Time_Periods,1,COLUMN()-2)</f>
        <v>Midday</v>
      </c>
      <c r="E119" t="str">
        <f>INDEX(Time_Periods,1,COLUMN()-2)</f>
        <v>PM Peak</v>
      </c>
      <c r="F119" t="str">
        <f>INDEX(Time_Periods,1,COLUMN()-2)</f>
        <v>Night</v>
      </c>
      <c r="G119">
        <f>INDEX(Time_Periods,1,COLUMN()-2)</f>
        <v>0</v>
      </c>
    </row>
    <row r="120" spans="1:7" x14ac:dyDescent="0.35">
      <c r="A120">
        <v>8</v>
      </c>
      <c r="B120" s="10" t="str">
        <f>"Base GP - "&amp;INDEX(Directions,C105,1)</f>
        <v xml:space="preserve">Base GP - </v>
      </c>
      <c r="C120">
        <f>INDEX(Lanes,C105,A120*5+COLUMN()-2)</f>
        <v>0</v>
      </c>
      <c r="D120">
        <f>INDEX(Lanes,C105,A120*5+COLUMN()-2)</f>
        <v>0</v>
      </c>
      <c r="E120">
        <f>INDEX(Lanes,C105,A120*5+COLUMN()-2)</f>
        <v>0</v>
      </c>
      <c r="F120">
        <f>INDEX(Lanes,C105,A120*5+COLUMN()-2)</f>
        <v>0</v>
      </c>
      <c r="G120">
        <f>INDEX(Lanes,C105,A120*5+COLUMN()-2)</f>
        <v>0</v>
      </c>
    </row>
    <row r="121" spans="1:7" x14ac:dyDescent="0.35">
      <c r="A121">
        <v>9</v>
      </c>
      <c r="B121" s="10" t="str">
        <f>"Base HOT - "&amp;INDEX(Directions,C105,1)</f>
        <v xml:space="preserve">Base HOT - </v>
      </c>
      <c r="C121">
        <f>INDEX(Lanes,C105,A121*5+COLUMN()-2)</f>
        <v>0</v>
      </c>
      <c r="D121">
        <f>INDEX(Lanes,C105,A121*5+COLUMN()-2)</f>
        <v>0</v>
      </c>
      <c r="E121">
        <f>INDEX(Lanes,C105,A121*5+COLUMN()-2)</f>
        <v>0</v>
      </c>
      <c r="F121">
        <f>INDEX(Lanes,C105,A121*5+COLUMN()-2)</f>
        <v>0</v>
      </c>
      <c r="G121">
        <f>INDEX(Lanes,C105,A121*5+COLUMN()-2)</f>
        <v>0</v>
      </c>
    </row>
    <row r="122" spans="1:7" x14ac:dyDescent="0.35">
      <c r="A122">
        <v>12</v>
      </c>
      <c r="B122" s="10" t="str">
        <f>"Base GP - "&amp;INDEX(Directions,C105,2)</f>
        <v xml:space="preserve">Base GP - </v>
      </c>
      <c r="C122">
        <f>INDEX(Lanes,C105,A122*5+COLUMN()-2)</f>
        <v>0</v>
      </c>
      <c r="D122">
        <f>INDEX(Lanes,C105,A122*5+COLUMN()-2)</f>
        <v>0</v>
      </c>
      <c r="E122">
        <f>INDEX(Lanes,C105,A122*5+COLUMN()-2)</f>
        <v>0</v>
      </c>
      <c r="F122">
        <f>INDEX(Lanes,C105,A122*5+COLUMN()-2)</f>
        <v>0</v>
      </c>
      <c r="G122">
        <f>INDEX(Lanes,C105,A122*5+COLUMN()-2)</f>
        <v>0</v>
      </c>
    </row>
    <row r="123" spans="1:7" x14ac:dyDescent="0.35">
      <c r="A123">
        <v>13</v>
      </c>
      <c r="B123" s="10" t="str">
        <f>"Base HOT - "&amp;INDEX(Directions,C105,2)</f>
        <v xml:space="preserve">Base HOT - </v>
      </c>
      <c r="C123">
        <f>INDEX(Lanes,C105,A123*5+COLUMN()-2)</f>
        <v>0</v>
      </c>
      <c r="D123">
        <f>INDEX(Lanes,C105,A123*5+COLUMN()-2)</f>
        <v>0</v>
      </c>
      <c r="E123">
        <f>INDEX(Lanes,C105,A123*5+COLUMN()-2)</f>
        <v>0</v>
      </c>
      <c r="F123">
        <f>INDEX(Lanes,C105,A123*5+COLUMN()-2)</f>
        <v>0</v>
      </c>
      <c r="G123">
        <f>INDEX(Lanes,C105,A123*5+COLUMN()-2)</f>
        <v>0</v>
      </c>
    </row>
    <row r="124" spans="1:7" x14ac:dyDescent="0.35">
      <c r="A124">
        <v>10</v>
      </c>
      <c r="B124" s="10" t="str">
        <f>"Project GP - "&amp;INDEX(Directions,C105,1)</f>
        <v xml:space="preserve">Project GP - </v>
      </c>
      <c r="C124">
        <f>INDEX(Lanes,C105,A124*5+COLUMN()-2)</f>
        <v>0</v>
      </c>
      <c r="D124">
        <f>INDEX(Lanes,C105,A124*5+COLUMN()-2)</f>
        <v>0</v>
      </c>
      <c r="E124">
        <f>INDEX(Lanes,C105,A124*5+COLUMN()-2)</f>
        <v>0</v>
      </c>
      <c r="F124">
        <f>INDEX(Lanes,C105,A124*5+COLUMN()-2)</f>
        <v>0</v>
      </c>
      <c r="G124">
        <f>INDEX(Lanes,C105,A124*5+COLUMN()-2)</f>
        <v>0</v>
      </c>
    </row>
    <row r="125" spans="1:7" x14ac:dyDescent="0.35">
      <c r="A125">
        <v>11</v>
      </c>
      <c r="B125" s="10" t="str">
        <f>"Project HOT - "&amp;INDEX(Directions,C105,1)</f>
        <v xml:space="preserve">Project HOT - </v>
      </c>
      <c r="C125">
        <f>INDEX(Lanes,C105,A125*5+COLUMN()-2)</f>
        <v>0</v>
      </c>
      <c r="D125">
        <f>INDEX(Lanes,C105,A125*5+COLUMN()-2)</f>
        <v>0</v>
      </c>
      <c r="E125">
        <f>INDEX(Lanes,C105,A125*5+COLUMN()-2)</f>
        <v>0</v>
      </c>
      <c r="F125">
        <f>INDEX(Lanes,C105,A125*5+COLUMN()-2)</f>
        <v>0</v>
      </c>
      <c r="G125">
        <f>INDEX(Lanes,C105,A125*5+COLUMN()-2)</f>
        <v>0</v>
      </c>
    </row>
    <row r="126" spans="1:7" x14ac:dyDescent="0.35">
      <c r="A126">
        <v>14</v>
      </c>
      <c r="B126" s="10" t="str">
        <f>"Project GP - "&amp;INDEX(Directions,C105,2)</f>
        <v xml:space="preserve">Project GP - </v>
      </c>
      <c r="C126">
        <f>INDEX(Lanes,C105,A126*5+COLUMN()-2)</f>
        <v>0</v>
      </c>
      <c r="D126">
        <f>INDEX(Lanes,C105,A126*5+COLUMN()-2)</f>
        <v>0</v>
      </c>
      <c r="E126">
        <f>INDEX(Lanes,C105,A126*5+COLUMN()-2)</f>
        <v>0</v>
      </c>
      <c r="F126">
        <f>INDEX(Lanes,C105,A126*5+COLUMN()-2)</f>
        <v>0</v>
      </c>
      <c r="G126">
        <f>INDEX(Lanes,C105,A126*5+COLUMN()-2)</f>
        <v>0</v>
      </c>
    </row>
    <row r="127" spans="1:7" x14ac:dyDescent="0.35">
      <c r="A127">
        <v>15</v>
      </c>
      <c r="B127" s="10" t="str">
        <f>"Project HOT - "&amp;INDEX(Directions,C105,2)</f>
        <v xml:space="preserve">Project HOT - </v>
      </c>
      <c r="C127">
        <f>INDEX(Lanes,C105,A127*5+COLUMN()-2)</f>
        <v>0</v>
      </c>
      <c r="D127">
        <f>INDEX(Lanes,C105,A127*5+COLUMN()-2)</f>
        <v>0</v>
      </c>
      <c r="E127">
        <f>INDEX(Lanes,C105,A127*5+COLUMN()-2)</f>
        <v>0</v>
      </c>
      <c r="F127">
        <f>INDEX(Lanes,C105,A127*5+COLUMN()-2)</f>
        <v>0</v>
      </c>
      <c r="G127">
        <f>INDEX(Lanes,C105,A127*5+COLUMN()-2)</f>
        <v>0</v>
      </c>
    </row>
    <row r="129" spans="1:7" x14ac:dyDescent="0.35">
      <c r="A129">
        <f>ROW()+1</f>
        <v>130</v>
      </c>
      <c r="B129" s="11" t="str">
        <f>"Vehicles "&amp;INDEX(Model_Years,0,1)&amp;":"</f>
        <v>Vehicles 2013:</v>
      </c>
      <c r="C129" t="str">
        <f>INDEX(Time_Periods,1,COLUMN()-2)</f>
        <v>AM Peak</v>
      </c>
      <c r="D129" t="str">
        <f>INDEX(Time_Periods,1,COLUMN()-2)</f>
        <v>Midday</v>
      </c>
      <c r="E129" t="str">
        <f>INDEX(Time_Periods,1,COLUMN()-2)</f>
        <v>PM Peak</v>
      </c>
      <c r="F129" t="str">
        <f>INDEX(Time_Periods,1,COLUMN()-2)</f>
        <v>Night</v>
      </c>
      <c r="G129">
        <f>INDEX(Time_Periods,1,COLUMN()-2)</f>
        <v>0</v>
      </c>
    </row>
    <row r="130" spans="1:7" x14ac:dyDescent="0.35">
      <c r="A130">
        <f>ROW()-1</f>
        <v>129</v>
      </c>
      <c r="B130" s="10" t="str">
        <f>INDEX(Directions,C105,1)&amp;" "&amp;INDEX(User_Classes,1,ROW()-A130)&amp;":"</f>
        <v xml:space="preserve"> SOV:</v>
      </c>
      <c r="C130">
        <f>INDEX(Volumes,C105,(ROW()-A129)*5+COLUMN()-2)</f>
        <v>0</v>
      </c>
      <c r="D130">
        <f>INDEX(Volumes,C105,(ROW()-A129)*5+COLUMN()-2)</f>
        <v>0</v>
      </c>
      <c r="E130">
        <f>INDEX(Volumes,C105,(ROW()-A129)*5+COLUMN()-2)</f>
        <v>0</v>
      </c>
      <c r="F130">
        <f>INDEX(Volumes,C105,(ROW()-A129)*5+COLUMN()-2)</f>
        <v>0</v>
      </c>
      <c r="G130">
        <f>INDEX(Volumes,C105,(ROW()-A129)*5+COLUMN()-2)</f>
        <v>0</v>
      </c>
    </row>
    <row r="131" spans="1:7" x14ac:dyDescent="0.35">
      <c r="B131" s="10" t="str">
        <f>INDEX(Directions,C105,1)&amp;" "&amp;INDEX(User_Classes,1,ROW()-A130)&amp;":"</f>
        <v xml:space="preserve"> HOV2:</v>
      </c>
      <c r="C131">
        <f>INDEX(Volumes,C105,(ROW()-A129)*5+COLUMN()-2)</f>
        <v>0</v>
      </c>
      <c r="D131">
        <f>INDEX(Volumes,C105,(ROW()-A129)*5+COLUMN()-2)</f>
        <v>0</v>
      </c>
      <c r="E131">
        <f>INDEX(Volumes,C105,(ROW()-A129)*5+COLUMN()-2)</f>
        <v>0</v>
      </c>
      <c r="F131">
        <f>INDEX(Volumes,C105,(ROW()-A129)*5+COLUMN()-2)</f>
        <v>0</v>
      </c>
      <c r="G131">
        <f>INDEX(Volumes,C105,(ROW()-A129)*5+COLUMN()-2)</f>
        <v>0</v>
      </c>
    </row>
    <row r="132" spans="1:7" x14ac:dyDescent="0.35">
      <c r="B132" s="10" t="str">
        <f>INDEX(Directions,C105,1)&amp;" "&amp;INDEX(User_Classes,1,ROW()-A130)&amp;":"</f>
        <v xml:space="preserve"> HOV3:</v>
      </c>
      <c r="C132">
        <f>INDEX(Volumes,C105,(ROW()-A129)*5+COLUMN()-2)</f>
        <v>0</v>
      </c>
      <c r="D132">
        <f>INDEX(Volumes,C105,(ROW()-A129)*5+COLUMN()-2)</f>
        <v>0</v>
      </c>
      <c r="E132">
        <f>INDEX(Volumes,C105,(ROW()-A129)*5+COLUMN()-2)</f>
        <v>0</v>
      </c>
      <c r="F132">
        <f>INDEX(Volumes,C105,(ROW()-A129)*5+COLUMN()-2)</f>
        <v>0</v>
      </c>
      <c r="G132">
        <f>INDEX(Volumes,C105,(ROW()-A129)*5+COLUMN()-2)</f>
        <v>0</v>
      </c>
    </row>
    <row r="133" spans="1:7" x14ac:dyDescent="0.35">
      <c r="B133" s="10" t="str">
        <f>INDEX(Directions,C105,1)&amp;" "&amp;INDEX(User_Classes,1,ROW()-A130)&amp;":"</f>
        <v xml:space="preserve"> COM:</v>
      </c>
      <c r="C133">
        <f>INDEX(Volumes,C105,(ROW()-A129)*5+COLUMN()-2)</f>
        <v>0</v>
      </c>
      <c r="D133">
        <f>INDEX(Volumes,C105,(ROW()-A129)*5+COLUMN()-2)</f>
        <v>0</v>
      </c>
      <c r="E133">
        <f>INDEX(Volumes,C105,(ROW()-A129)*5+COLUMN()-2)</f>
        <v>0</v>
      </c>
      <c r="F133">
        <f>INDEX(Volumes,C105,(ROW()-A129)*5+COLUMN()-2)</f>
        <v>0</v>
      </c>
      <c r="G133">
        <f>INDEX(Volumes,C105,(ROW()-A129)*5+COLUMN()-2)</f>
        <v>0</v>
      </c>
    </row>
    <row r="134" spans="1:7" x14ac:dyDescent="0.35">
      <c r="B134" s="10" t="str">
        <f>INDEX(Directions,C105,1)&amp;" "&amp;INDEX(User_Classes,1,ROW()-A130)&amp;":"</f>
        <v xml:space="preserve"> MTK:</v>
      </c>
      <c r="C134">
        <f>INDEX(Volumes,C105,(ROW()-A129)*5+COLUMN()-2)</f>
        <v>0</v>
      </c>
      <c r="D134">
        <f>INDEX(Volumes,C105,(ROW()-A129)*5+COLUMN()-2)</f>
        <v>0</v>
      </c>
      <c r="E134">
        <f>INDEX(Volumes,C105,(ROW()-A129)*5+COLUMN()-2)</f>
        <v>0</v>
      </c>
      <c r="F134">
        <f>INDEX(Volumes,C105,(ROW()-A129)*5+COLUMN()-2)</f>
        <v>0</v>
      </c>
      <c r="G134">
        <f>INDEX(Volumes,C105,(ROW()-A129)*5+COLUMN()-2)</f>
        <v>0</v>
      </c>
    </row>
    <row r="135" spans="1:7" x14ac:dyDescent="0.35">
      <c r="B135" s="10" t="str">
        <f>INDEX(Directions,C105,1)&amp;" "&amp;INDEX(User_Classes,1,ROW()-A130)&amp;":"</f>
        <v xml:space="preserve"> HTK:</v>
      </c>
      <c r="C135">
        <f>INDEX(Volumes,C105,(ROW()-A129)*5+COLUMN()-2)</f>
        <v>0</v>
      </c>
      <c r="D135">
        <f>INDEX(Volumes,C105,(ROW()-A129)*5+COLUMN()-2)</f>
        <v>0</v>
      </c>
      <c r="E135">
        <f>INDEX(Volumes,C105,(ROW()-A129)*5+COLUMN()-2)</f>
        <v>0</v>
      </c>
      <c r="F135">
        <f>INDEX(Volumes,C105,(ROW()-A129)*5+COLUMN()-2)</f>
        <v>0</v>
      </c>
      <c r="G135">
        <f>INDEX(Volumes,C105,(ROW()-A129)*5+COLUMN()-2)</f>
        <v>0</v>
      </c>
    </row>
    <row r="136" spans="1:7" x14ac:dyDescent="0.35">
      <c r="A136">
        <f>ROW()-1</f>
        <v>135</v>
      </c>
      <c r="B136" s="10" t="str">
        <f>INDEX(Directions,C105,2)&amp;" "&amp;INDEX(User_Classes,1,ROW()-A136)&amp;":"</f>
        <v xml:space="preserve"> SOV:</v>
      </c>
      <c r="C136">
        <f>INDEX(Volumes,C105,(ROW()-A129)*5+COLUMN()-2)</f>
        <v>0</v>
      </c>
      <c r="D136">
        <f>INDEX(Volumes,C105,(ROW()-A129)*5+COLUMN()-2)</f>
        <v>0</v>
      </c>
      <c r="E136">
        <f>INDEX(Volumes,C105,(ROW()-A129)*5+COLUMN()-2)</f>
        <v>0</v>
      </c>
      <c r="F136">
        <f>INDEX(Volumes,C105,(ROW()-A129)*5+COLUMN()-2)</f>
        <v>0</v>
      </c>
      <c r="G136">
        <f>INDEX(Volumes,C105,(ROW()-A129)*5+COLUMN()-2)</f>
        <v>0</v>
      </c>
    </row>
    <row r="137" spans="1:7" x14ac:dyDescent="0.35">
      <c r="B137" s="10" t="str">
        <f>INDEX(Directions,C105,2)&amp;" "&amp;INDEX(User_Classes,1,ROW()-A136)&amp;":"</f>
        <v xml:space="preserve"> HOV2:</v>
      </c>
      <c r="C137">
        <f>INDEX(Volumes,C105,(ROW()-A129)*5+COLUMN()-2)</f>
        <v>0</v>
      </c>
      <c r="D137">
        <f>INDEX(Volumes,C105,(ROW()-A129)*5+COLUMN()-2)</f>
        <v>0</v>
      </c>
      <c r="E137">
        <f>INDEX(Volumes,C105,(ROW()-A129)*5+COLUMN()-2)</f>
        <v>0</v>
      </c>
      <c r="F137">
        <f>INDEX(Volumes,C105,(ROW()-A129)*5+COLUMN()-2)</f>
        <v>0</v>
      </c>
      <c r="G137">
        <f>INDEX(Volumes,C105,(ROW()-A129)*5+COLUMN()-2)</f>
        <v>0</v>
      </c>
    </row>
    <row r="138" spans="1:7" x14ac:dyDescent="0.35">
      <c r="B138" s="10" t="str">
        <f>INDEX(Directions,C105,2)&amp;" "&amp;INDEX(User_Classes,1,ROW()-A136)&amp;":"</f>
        <v xml:space="preserve"> HOV3:</v>
      </c>
      <c r="C138">
        <f>INDEX(Volumes,C105,(ROW()-A129)*5+COLUMN()-2)</f>
        <v>0</v>
      </c>
      <c r="D138">
        <f>INDEX(Volumes,C105,(ROW()-A129)*5+COLUMN()-2)</f>
        <v>0</v>
      </c>
      <c r="E138">
        <f>INDEX(Volumes,C105,(ROW()-A129)*5+COLUMN()-2)</f>
        <v>0</v>
      </c>
      <c r="F138">
        <f>INDEX(Volumes,C105,(ROW()-A129)*5+COLUMN()-2)</f>
        <v>0</v>
      </c>
      <c r="G138">
        <f>INDEX(Volumes,C105,(ROW()-A129)*5+COLUMN()-2)</f>
        <v>0</v>
      </c>
    </row>
    <row r="139" spans="1:7" x14ac:dyDescent="0.35">
      <c r="B139" s="10" t="str">
        <f>INDEX(Directions,C105,2)&amp;" "&amp;INDEX(User_Classes,1,ROW()-A136)&amp;":"</f>
        <v xml:space="preserve"> COM:</v>
      </c>
      <c r="C139">
        <f>INDEX(Volumes,C105,(ROW()-A129)*5+COLUMN()-2)</f>
        <v>0</v>
      </c>
      <c r="D139">
        <f>INDEX(Volumes,C105,(ROW()-A129)*5+COLUMN()-2)</f>
        <v>0</v>
      </c>
      <c r="E139">
        <f>INDEX(Volumes,C105,(ROW()-A129)*5+COLUMN()-2)</f>
        <v>0</v>
      </c>
      <c r="F139">
        <f>INDEX(Volumes,C105,(ROW()-A129)*5+COLUMN()-2)</f>
        <v>0</v>
      </c>
      <c r="G139">
        <f>INDEX(Volumes,C105,(ROW()-A129)*5+COLUMN()-2)</f>
        <v>0</v>
      </c>
    </row>
    <row r="140" spans="1:7" x14ac:dyDescent="0.35">
      <c r="B140" s="10" t="str">
        <f>INDEX(Directions,C105,2)&amp;" "&amp;INDEX(User_Classes,1,ROW()-A136)&amp;":"</f>
        <v xml:space="preserve"> MTK:</v>
      </c>
      <c r="C140">
        <f>INDEX(Volumes,C105,(ROW()-A129)*5+COLUMN()-2)</f>
        <v>0</v>
      </c>
      <c r="D140">
        <f>INDEX(Volumes,C105,(ROW()-A129)*5+COLUMN()-2)</f>
        <v>0</v>
      </c>
      <c r="E140">
        <f>INDEX(Volumes,C105,(ROW()-A129)*5+COLUMN()-2)</f>
        <v>0</v>
      </c>
      <c r="F140">
        <f>INDEX(Volumes,C105,(ROW()-A129)*5+COLUMN()-2)</f>
        <v>0</v>
      </c>
      <c r="G140">
        <f>INDEX(Volumes,C105,(ROW()-A129)*5+COLUMN()-2)</f>
        <v>0</v>
      </c>
    </row>
    <row r="141" spans="1:7" x14ac:dyDescent="0.35">
      <c r="B141" s="10" t="str">
        <f>INDEX(Directions,C105,2)&amp;" "&amp;INDEX(User_Classes,1,ROW()-A136)&amp;":"</f>
        <v xml:space="preserve"> HTK:</v>
      </c>
      <c r="C141">
        <f>INDEX(Volumes,C105,(ROW()-A129)*5+COLUMN()-2)</f>
        <v>0</v>
      </c>
      <c r="D141">
        <f>INDEX(Volumes,C105,(ROW()-A129)*5+COLUMN()-2)</f>
        <v>0</v>
      </c>
      <c r="E141">
        <f>INDEX(Volumes,C105,(ROW()-A129)*5+COLUMN()-2)</f>
        <v>0</v>
      </c>
      <c r="F141">
        <f>INDEX(Volumes,C105,(ROW()-A129)*5+COLUMN()-2)</f>
        <v>0</v>
      </c>
      <c r="G141">
        <f>INDEX(Volumes,C105,(ROW()-A129)*5+COLUMN()-2)</f>
        <v>0</v>
      </c>
    </row>
    <row r="143" spans="1:7" x14ac:dyDescent="0.35">
      <c r="A143">
        <f>ROW()-11</f>
        <v>132</v>
      </c>
      <c r="B143" s="11" t="str">
        <f>"Vehicles "&amp;INDEX(Model_Years,0,2)&amp;":"</f>
        <v>Vehicles 2035:</v>
      </c>
      <c r="C143" t="str">
        <f>INDEX(Time_Periods,1,COLUMN()-2)</f>
        <v>AM Peak</v>
      </c>
      <c r="D143" t="str">
        <f>INDEX(Time_Periods,1,COLUMN()-2)</f>
        <v>Midday</v>
      </c>
      <c r="E143" t="str">
        <f>INDEX(Time_Periods,1,COLUMN()-2)</f>
        <v>PM Peak</v>
      </c>
      <c r="F143" t="str">
        <f>INDEX(Time_Periods,1,COLUMN()-2)</f>
        <v>Night</v>
      </c>
      <c r="G143">
        <f>INDEX(Time_Periods,1,COLUMN()-2)</f>
        <v>0</v>
      </c>
    </row>
    <row r="144" spans="1:7" x14ac:dyDescent="0.35">
      <c r="A144">
        <f>ROW()-1</f>
        <v>143</v>
      </c>
      <c r="B144" s="10" t="str">
        <f>INDEX(Directions,C105,1)&amp;" "&amp;INDEX(User_Classes,1,ROW()-A144)&amp;":"</f>
        <v xml:space="preserve"> SOV:</v>
      </c>
      <c r="C144">
        <f>INDEX(Volumes,C105,(ROW()-A143)*5+COLUMN()-2)</f>
        <v>0</v>
      </c>
      <c r="D144">
        <f>INDEX(Volumes,C105,(ROW()-A143)*5+COLUMN()-2)</f>
        <v>0</v>
      </c>
      <c r="E144">
        <f>INDEX(Volumes,C105,(ROW()-A143)*5+COLUMN()-2)</f>
        <v>0</v>
      </c>
      <c r="F144">
        <f>INDEX(Volumes,C105,(ROW()-A143)*5+COLUMN()-2)</f>
        <v>0</v>
      </c>
      <c r="G144">
        <f>INDEX(Volumes,C105,(ROW()-A143)*5+COLUMN()-2)</f>
        <v>0</v>
      </c>
    </row>
    <row r="145" spans="1:7" x14ac:dyDescent="0.35">
      <c r="B145" s="10" t="str">
        <f>INDEX(Directions,C105,1)&amp;" "&amp;INDEX(User_Classes,1,ROW()-A144)&amp;":"</f>
        <v xml:space="preserve"> HOV2:</v>
      </c>
      <c r="C145">
        <f>INDEX(Volumes,C105,(ROW()-A143)*5+COLUMN()-2)</f>
        <v>0</v>
      </c>
      <c r="D145">
        <f>INDEX(Volumes,C105,(ROW()-A143)*5+COLUMN()-2)</f>
        <v>0</v>
      </c>
      <c r="E145">
        <f>INDEX(Volumes,C105,(ROW()-A143)*5+COLUMN()-2)</f>
        <v>0</v>
      </c>
      <c r="F145">
        <f>INDEX(Volumes,C105,(ROW()-A143)*5+COLUMN()-2)</f>
        <v>0</v>
      </c>
      <c r="G145">
        <f>INDEX(Volumes,C105,(ROW()-A143)*5+COLUMN()-2)</f>
        <v>0</v>
      </c>
    </row>
    <row r="146" spans="1:7" x14ac:dyDescent="0.35">
      <c r="B146" s="10" t="str">
        <f>INDEX(Directions,C105,1)&amp;" "&amp;INDEX(User_Classes,1,ROW()-A144)&amp;":"</f>
        <v xml:space="preserve"> HOV3:</v>
      </c>
      <c r="C146">
        <f>INDEX(Volumes,C105,(ROW()-A143)*5+COLUMN()-2)</f>
        <v>0</v>
      </c>
      <c r="D146">
        <f>INDEX(Volumes,C105,(ROW()-A143)*5+COLUMN()-2)</f>
        <v>0</v>
      </c>
      <c r="E146">
        <f>INDEX(Volumes,C105,(ROW()-A143)*5+COLUMN()-2)</f>
        <v>0</v>
      </c>
      <c r="F146">
        <f>INDEX(Volumes,C105,(ROW()-A143)*5+COLUMN()-2)</f>
        <v>0</v>
      </c>
      <c r="G146">
        <f>INDEX(Volumes,C105,(ROW()-A143)*5+COLUMN()-2)</f>
        <v>0</v>
      </c>
    </row>
    <row r="147" spans="1:7" x14ac:dyDescent="0.35">
      <c r="B147" s="10" t="str">
        <f>INDEX(Directions,C105,1)&amp;" "&amp;INDEX(User_Classes,1,ROW()-A144)&amp;":"</f>
        <v xml:space="preserve"> COM:</v>
      </c>
      <c r="C147">
        <f>INDEX(Volumes,C105,(ROW()-A143)*5+COLUMN()-2)</f>
        <v>0</v>
      </c>
      <c r="D147">
        <f>INDEX(Volumes,C105,(ROW()-A143)*5+COLUMN()-2)</f>
        <v>0</v>
      </c>
      <c r="E147">
        <f>INDEX(Volumes,C105,(ROW()-A143)*5+COLUMN()-2)</f>
        <v>0</v>
      </c>
      <c r="F147">
        <f>INDEX(Volumes,C105,(ROW()-A143)*5+COLUMN()-2)</f>
        <v>0</v>
      </c>
      <c r="G147">
        <f>INDEX(Volumes,C105,(ROW()-A143)*5+COLUMN()-2)</f>
        <v>0</v>
      </c>
    </row>
    <row r="148" spans="1:7" x14ac:dyDescent="0.35">
      <c r="B148" s="10" t="str">
        <f>INDEX(Directions,C105,1)&amp;" "&amp;INDEX(User_Classes,1,ROW()-A144)&amp;":"</f>
        <v xml:space="preserve"> MTK:</v>
      </c>
      <c r="C148">
        <f>INDEX(Volumes,C105,(ROW()-A143)*5+COLUMN()-2)</f>
        <v>0</v>
      </c>
      <c r="D148">
        <f>INDEX(Volumes,C105,(ROW()-A143)*5+COLUMN()-2)</f>
        <v>0</v>
      </c>
      <c r="E148">
        <f>INDEX(Volumes,C105,(ROW()-A143)*5+COLUMN()-2)</f>
        <v>0</v>
      </c>
      <c r="F148">
        <f>INDEX(Volumes,C105,(ROW()-A143)*5+COLUMN()-2)</f>
        <v>0</v>
      </c>
      <c r="G148">
        <f>INDEX(Volumes,C105,(ROW()-A143)*5+COLUMN()-2)</f>
        <v>0</v>
      </c>
    </row>
    <row r="149" spans="1:7" x14ac:dyDescent="0.35">
      <c r="B149" s="10" t="str">
        <f>INDEX(Directions,C105,1)&amp;" "&amp;INDEX(User_Classes,1,ROW()-A144)&amp;":"</f>
        <v xml:space="preserve"> HTK:</v>
      </c>
      <c r="C149">
        <f>INDEX(Volumes,C105,(ROW()-A143)*5+COLUMN()-2)</f>
        <v>0</v>
      </c>
      <c r="D149">
        <f>INDEX(Volumes,C105,(ROW()-A143)*5+COLUMN()-2)</f>
        <v>0</v>
      </c>
      <c r="E149">
        <f>INDEX(Volumes,C105,(ROW()-A143)*5+COLUMN()-2)</f>
        <v>0</v>
      </c>
      <c r="F149">
        <f>INDEX(Volumes,C105,(ROW()-A143)*5+COLUMN()-2)</f>
        <v>0</v>
      </c>
      <c r="G149">
        <f>INDEX(Volumes,C105,(ROW()-A143)*5+COLUMN()-2)</f>
        <v>0</v>
      </c>
    </row>
    <row r="150" spans="1:7" x14ac:dyDescent="0.35">
      <c r="A150">
        <f>ROW()-1</f>
        <v>149</v>
      </c>
      <c r="B150" s="10" t="str">
        <f>INDEX(Directions,C105,2)&amp;" "&amp;INDEX(User_Classes,1,ROW()-A150)&amp;":"</f>
        <v xml:space="preserve"> SOV:</v>
      </c>
      <c r="C150">
        <f>INDEX(Volumes,C105,(ROW()-A143)*5+COLUMN()-2)</f>
        <v>0</v>
      </c>
      <c r="D150">
        <f>INDEX(Volumes,C105,(ROW()-A143)*5+COLUMN()-2)</f>
        <v>0</v>
      </c>
      <c r="E150">
        <f>INDEX(Volumes,C105,(ROW()-A143)*5+COLUMN()-2)</f>
        <v>0</v>
      </c>
      <c r="F150">
        <f>INDEX(Volumes,C105,(ROW()-A143)*5+COLUMN()-2)</f>
        <v>0</v>
      </c>
      <c r="G150">
        <f>INDEX(Volumes,C105,(ROW()-A143)*5+COLUMN()-2)</f>
        <v>0</v>
      </c>
    </row>
    <row r="151" spans="1:7" x14ac:dyDescent="0.35">
      <c r="B151" s="10" t="str">
        <f>INDEX(Directions,C105,2)&amp;" "&amp;INDEX(User_Classes,1,ROW()-A150)&amp;":"</f>
        <v xml:space="preserve"> HOV2:</v>
      </c>
      <c r="C151">
        <f>INDEX(Volumes,C105,(ROW()-A143)*5+COLUMN()-2)</f>
        <v>0</v>
      </c>
      <c r="D151">
        <f>INDEX(Volumes,C105,(ROW()-A143)*5+COLUMN()-2)</f>
        <v>0</v>
      </c>
      <c r="E151">
        <f>INDEX(Volumes,C105,(ROW()-A143)*5+COLUMN()-2)</f>
        <v>0</v>
      </c>
      <c r="F151">
        <f>INDEX(Volumes,C105,(ROW()-A143)*5+COLUMN()-2)</f>
        <v>0</v>
      </c>
      <c r="G151">
        <f>INDEX(Volumes,C105,(ROW()-A143)*5+COLUMN()-2)</f>
        <v>0</v>
      </c>
    </row>
    <row r="152" spans="1:7" x14ac:dyDescent="0.35">
      <c r="B152" s="10" t="str">
        <f>INDEX(Directions,C105,2)&amp;" "&amp;INDEX(User_Classes,1,ROW()-A150)&amp;":"</f>
        <v xml:space="preserve"> HOV3:</v>
      </c>
      <c r="C152">
        <f>INDEX(Volumes,C105,(ROW()-A143)*5+COLUMN()-2)</f>
        <v>0</v>
      </c>
      <c r="D152">
        <f>INDEX(Volumes,C105,(ROW()-A143)*5+COLUMN()-2)</f>
        <v>0</v>
      </c>
      <c r="E152">
        <f>INDEX(Volumes,C105,(ROW()-A143)*5+COLUMN()-2)</f>
        <v>0</v>
      </c>
      <c r="F152">
        <f>INDEX(Volumes,C105,(ROW()-A143)*5+COLUMN()-2)</f>
        <v>0</v>
      </c>
      <c r="G152">
        <f>INDEX(Volumes,C105,(ROW()-A143)*5+COLUMN()-2)</f>
        <v>0</v>
      </c>
    </row>
    <row r="153" spans="1:7" x14ac:dyDescent="0.35">
      <c r="B153" s="10" t="str">
        <f>INDEX(Directions,C105,2)&amp;" "&amp;INDEX(User_Classes,1,ROW()-A150)&amp;":"</f>
        <v xml:space="preserve"> COM:</v>
      </c>
      <c r="C153">
        <f>INDEX(Volumes,C105,(ROW()-A143)*5+COLUMN()-2)</f>
        <v>0</v>
      </c>
      <c r="D153">
        <f>INDEX(Volumes,C105,(ROW()-A143)*5+COLUMN()-2)</f>
        <v>0</v>
      </c>
      <c r="E153">
        <f>INDEX(Volumes,C105,(ROW()-A143)*5+COLUMN()-2)</f>
        <v>0</v>
      </c>
      <c r="F153">
        <f>INDEX(Volumes,C105,(ROW()-A143)*5+COLUMN()-2)</f>
        <v>0</v>
      </c>
      <c r="G153">
        <f>INDEX(Volumes,C105,(ROW()-A143)*5+COLUMN()-2)</f>
        <v>0</v>
      </c>
    </row>
    <row r="154" spans="1:7" x14ac:dyDescent="0.35">
      <c r="B154" s="10" t="str">
        <f>INDEX(Directions,C105,2)&amp;" "&amp;INDEX(User_Classes,1,ROW()-A150)&amp;":"</f>
        <v xml:space="preserve"> MTK:</v>
      </c>
      <c r="C154">
        <f>INDEX(Volumes,C105,(ROW()-A143)*5+COLUMN()-2)</f>
        <v>0</v>
      </c>
      <c r="D154">
        <f>INDEX(Volumes,C105,(ROW()-A143)*5+COLUMN()-2)</f>
        <v>0</v>
      </c>
      <c r="E154">
        <f>INDEX(Volumes,C105,(ROW()-A143)*5+COLUMN()-2)</f>
        <v>0</v>
      </c>
      <c r="F154">
        <f>INDEX(Volumes,C105,(ROW()-A143)*5+COLUMN()-2)</f>
        <v>0</v>
      </c>
      <c r="G154">
        <f>INDEX(Volumes,C105,(ROW()-A143)*5+COLUMN()-2)</f>
        <v>0</v>
      </c>
    </row>
    <row r="155" spans="1:7" x14ac:dyDescent="0.35">
      <c r="B155" s="10" t="str">
        <f>INDEX(Directions,C105,2)&amp;" "&amp;INDEX(User_Classes,1,ROW()-A150)&amp;":"</f>
        <v xml:space="preserve"> HTK:</v>
      </c>
      <c r="C155">
        <f>INDEX(Volumes,C105,(ROW()-A143)*5+COLUMN()-2)</f>
        <v>0</v>
      </c>
      <c r="D155">
        <f>INDEX(Volumes,C105,(ROW()-A143)*5+COLUMN()-2)</f>
        <v>0</v>
      </c>
      <c r="E155">
        <f>INDEX(Volumes,C105,(ROW()-A143)*5+COLUMN()-2)</f>
        <v>0</v>
      </c>
      <c r="F155">
        <f>INDEX(Volumes,C105,(ROW()-A143)*5+COLUMN()-2)</f>
        <v>0</v>
      </c>
      <c r="G155">
        <f>INDEX(Volumes,C105,(ROW()-A143)*5+COLUMN()-2)</f>
        <v>0</v>
      </c>
    </row>
    <row r="157" spans="1:7" x14ac:dyDescent="0.35">
      <c r="B157" s="10" t="s">
        <v>62</v>
      </c>
      <c r="C157" s="10">
        <f>CEILING(ROW()/52,1)</f>
        <v>4</v>
      </c>
      <c r="E157" s="10"/>
      <c r="F157" s="10"/>
      <c r="G157" s="10"/>
    </row>
    <row r="158" spans="1:7" x14ac:dyDescent="0.35">
      <c r="B158" s="10" t="s">
        <v>61</v>
      </c>
      <c r="C158" s="10">
        <f>INDEX(Segment_Names,1,C157)</f>
        <v>0</v>
      </c>
      <c r="E158" s="10"/>
      <c r="F158" s="10"/>
      <c r="G158" s="10"/>
    </row>
    <row r="159" spans="1:7" x14ac:dyDescent="0.35">
      <c r="B159" s="10" t="s">
        <v>63</v>
      </c>
      <c r="C159" s="12">
        <f>INDEX(Segment_Lengths,C157,1)</f>
        <v>0</v>
      </c>
      <c r="D159" t="s">
        <v>64</v>
      </c>
    </row>
    <row r="161" spans="1:7" x14ac:dyDescent="0.35">
      <c r="B161" s="11" t="str">
        <f>"Lanes "&amp;INDEX(Model_Years,0,1)&amp;":"</f>
        <v>Lanes 2013:</v>
      </c>
      <c r="C161" t="str">
        <f>INDEX(Time_Periods,1,COLUMN()-2)</f>
        <v>AM Peak</v>
      </c>
      <c r="D161" t="str">
        <f>INDEX(Time_Periods,1,COLUMN()-2)</f>
        <v>Midday</v>
      </c>
      <c r="E161" t="str">
        <f>INDEX(Time_Periods,1,COLUMN()-2)</f>
        <v>PM Peak</v>
      </c>
      <c r="F161" t="str">
        <f>INDEX(Time_Periods,1,COLUMN()-2)</f>
        <v>Night</v>
      </c>
      <c r="G161">
        <f>INDEX(Time_Periods,1,COLUMN()-2)</f>
        <v>0</v>
      </c>
    </row>
    <row r="162" spans="1:7" x14ac:dyDescent="0.35">
      <c r="A162">
        <v>0</v>
      </c>
      <c r="B162" s="10" t="str">
        <f>"Base GP - "&amp;INDEX(Directions,C157,1)</f>
        <v xml:space="preserve">Base GP - </v>
      </c>
      <c r="C162">
        <f>INDEX(Lanes,C157,A162*5+COLUMN()-2)</f>
        <v>0</v>
      </c>
      <c r="D162">
        <f>INDEX(Lanes,C157,A162*5+COLUMN()-2)</f>
        <v>0</v>
      </c>
      <c r="E162">
        <f>INDEX(Lanes,C157,A162*5+COLUMN()-2)</f>
        <v>0</v>
      </c>
      <c r="F162">
        <f>INDEX(Lanes,C157,A162*5+COLUMN()-2)</f>
        <v>0</v>
      </c>
      <c r="G162">
        <f>INDEX(Lanes,C157,A162*5+COLUMN()-2)</f>
        <v>0</v>
      </c>
    </row>
    <row r="163" spans="1:7" x14ac:dyDescent="0.35">
      <c r="A163">
        <v>1</v>
      </c>
      <c r="B163" s="10" t="str">
        <f>"Base HOT - "&amp;INDEX(Directions,C157,1)</f>
        <v xml:space="preserve">Base HOT - </v>
      </c>
      <c r="C163">
        <f>INDEX(Lanes,C157,A163*5+COLUMN()-2)</f>
        <v>0</v>
      </c>
      <c r="D163">
        <f>INDEX(Lanes,C157,A163*5+COLUMN()-2)</f>
        <v>0</v>
      </c>
      <c r="E163">
        <f>INDEX(Lanes,C157,A163*5+COLUMN()-2)</f>
        <v>0</v>
      </c>
      <c r="F163">
        <f>INDEX(Lanes,C157,A163*5+COLUMN()-2)</f>
        <v>0</v>
      </c>
      <c r="G163">
        <f>INDEX(Lanes,C157,A163*5+COLUMN()-2)</f>
        <v>0</v>
      </c>
    </row>
    <row r="164" spans="1:7" x14ac:dyDescent="0.35">
      <c r="A164">
        <v>4</v>
      </c>
      <c r="B164" s="10" t="str">
        <f>"Base GP - "&amp;INDEX(Directions,C157,2)</f>
        <v xml:space="preserve">Base GP - </v>
      </c>
      <c r="C164">
        <f>INDEX(Lanes,C157,A164*5+COLUMN()-2)</f>
        <v>0</v>
      </c>
      <c r="D164">
        <f>INDEX(Lanes,C157,A164*5+COLUMN()-2)</f>
        <v>0</v>
      </c>
      <c r="E164">
        <f>INDEX(Lanes,C157,A164*5+COLUMN()-2)</f>
        <v>0</v>
      </c>
      <c r="F164">
        <f>INDEX(Lanes,C157,A164*5+COLUMN()-2)</f>
        <v>0</v>
      </c>
      <c r="G164">
        <f>INDEX(Lanes,C157,A164*5+COLUMN()-2)</f>
        <v>0</v>
      </c>
    </row>
    <row r="165" spans="1:7" x14ac:dyDescent="0.35">
      <c r="A165">
        <v>5</v>
      </c>
      <c r="B165" s="10" t="str">
        <f>"Base HOT - "&amp;INDEX(Directions,C157,2)</f>
        <v xml:space="preserve">Base HOT - </v>
      </c>
      <c r="C165">
        <f>INDEX(Lanes,C157,A165*5+COLUMN()-2)</f>
        <v>0</v>
      </c>
      <c r="D165">
        <f>INDEX(Lanes,C157,A165*5+COLUMN()-2)</f>
        <v>0</v>
      </c>
      <c r="E165">
        <f>INDEX(Lanes,C157,A165*5+COLUMN()-2)</f>
        <v>0</v>
      </c>
      <c r="F165">
        <f>INDEX(Lanes,C157,A165*5+COLUMN()-2)</f>
        <v>0</v>
      </c>
      <c r="G165">
        <f>INDEX(Lanes,C157,A165*5+COLUMN()-2)</f>
        <v>0</v>
      </c>
    </row>
    <row r="166" spans="1:7" x14ac:dyDescent="0.35">
      <c r="A166">
        <v>2</v>
      </c>
      <c r="B166" s="10" t="str">
        <f>"Project GP - "&amp;INDEX(Directions,C157,1)</f>
        <v xml:space="preserve">Project GP - </v>
      </c>
      <c r="C166">
        <f>INDEX(Lanes,C157,A166*5+COLUMN()-2)</f>
        <v>0</v>
      </c>
      <c r="D166">
        <f>INDEX(Lanes,C157,A166*5+COLUMN()-2)</f>
        <v>0</v>
      </c>
      <c r="E166">
        <f>INDEX(Lanes,C157,A166*5+COLUMN()-2)</f>
        <v>0</v>
      </c>
      <c r="F166">
        <f>INDEX(Lanes,C157,A166*5+COLUMN()-2)</f>
        <v>0</v>
      </c>
      <c r="G166">
        <f>INDEX(Lanes,C157,A166*5+COLUMN()-2)</f>
        <v>0</v>
      </c>
    </row>
    <row r="167" spans="1:7" x14ac:dyDescent="0.35">
      <c r="A167">
        <v>3</v>
      </c>
      <c r="B167" s="10" t="str">
        <f>"Project HOT - "&amp;INDEX(Directions,C157,1)</f>
        <v xml:space="preserve">Project HOT - </v>
      </c>
      <c r="C167">
        <f>INDEX(Lanes,C157,A167*5+COLUMN()-2)</f>
        <v>0</v>
      </c>
      <c r="D167">
        <f>INDEX(Lanes,C157,A167*5+COLUMN()-2)</f>
        <v>0</v>
      </c>
      <c r="E167">
        <f>INDEX(Lanes,C157,A167*5+COLUMN()-2)</f>
        <v>0</v>
      </c>
      <c r="F167">
        <f>INDEX(Lanes,C157,A167*5+COLUMN()-2)</f>
        <v>0</v>
      </c>
      <c r="G167">
        <f>INDEX(Lanes,C157,A167*5+COLUMN()-2)</f>
        <v>0</v>
      </c>
    </row>
    <row r="168" spans="1:7" x14ac:dyDescent="0.35">
      <c r="A168">
        <v>6</v>
      </c>
      <c r="B168" s="10" t="str">
        <f>"Project GP - "&amp;INDEX(Directions,C157,2)</f>
        <v xml:space="preserve">Project GP - </v>
      </c>
      <c r="C168">
        <f>INDEX(Lanes,C157,A168*5+COLUMN()-2)</f>
        <v>0</v>
      </c>
      <c r="D168">
        <f>INDEX(Lanes,C157,A168*5+COLUMN()-2)</f>
        <v>0</v>
      </c>
      <c r="E168">
        <f>INDEX(Lanes,C157,A168*5+COLUMN()-2)</f>
        <v>0</v>
      </c>
      <c r="F168">
        <f>INDEX(Lanes,C157,A168*5+COLUMN()-2)</f>
        <v>0</v>
      </c>
      <c r="G168">
        <f>INDEX(Lanes,C157,A168*5+COLUMN()-2)</f>
        <v>0</v>
      </c>
    </row>
    <row r="169" spans="1:7" x14ac:dyDescent="0.35">
      <c r="A169">
        <v>7</v>
      </c>
      <c r="B169" s="10" t="str">
        <f>"Project HOT - "&amp;INDEX(Directions,C157,2)</f>
        <v xml:space="preserve">Project HOT - </v>
      </c>
      <c r="C169">
        <f>INDEX(Lanes,C157,A169*5+COLUMN()-2)</f>
        <v>0</v>
      </c>
      <c r="D169">
        <f>INDEX(Lanes,C157,A169*5+COLUMN()-2)</f>
        <v>0</v>
      </c>
      <c r="E169">
        <f>INDEX(Lanes,C157,A169*5+COLUMN()-2)</f>
        <v>0</v>
      </c>
      <c r="F169">
        <f>INDEX(Lanes,C157,A169*5+COLUMN()-2)</f>
        <v>0</v>
      </c>
      <c r="G169">
        <f>INDEX(Lanes,C157,A169*5+COLUMN()-2)</f>
        <v>0</v>
      </c>
    </row>
    <row r="170" spans="1:7" x14ac:dyDescent="0.35">
      <c r="B170" s="10"/>
    </row>
    <row r="171" spans="1:7" x14ac:dyDescent="0.35">
      <c r="B171" s="11" t="str">
        <f>"Lanes "&amp;INDEX(Model_Years,0,2)&amp;":"</f>
        <v>Lanes 2035:</v>
      </c>
      <c r="C171" t="str">
        <f>INDEX(Time_Periods,1,COLUMN()-2)</f>
        <v>AM Peak</v>
      </c>
      <c r="D171" t="str">
        <f>INDEX(Time_Periods,1,COLUMN()-2)</f>
        <v>Midday</v>
      </c>
      <c r="E171" t="str">
        <f>INDEX(Time_Periods,1,COLUMN()-2)</f>
        <v>PM Peak</v>
      </c>
      <c r="F171" t="str">
        <f>INDEX(Time_Periods,1,COLUMN()-2)</f>
        <v>Night</v>
      </c>
      <c r="G171">
        <f>INDEX(Time_Periods,1,COLUMN()-2)</f>
        <v>0</v>
      </c>
    </row>
    <row r="172" spans="1:7" x14ac:dyDescent="0.35">
      <c r="A172">
        <v>8</v>
      </c>
      <c r="B172" s="10" t="str">
        <f>"Base GP - "&amp;INDEX(Directions,C157,1)</f>
        <v xml:space="preserve">Base GP - </v>
      </c>
      <c r="C172">
        <f>INDEX(Lanes,C157,A172*5+COLUMN()-2)</f>
        <v>0</v>
      </c>
      <c r="D172">
        <f>INDEX(Lanes,C157,A172*5+COLUMN()-2)</f>
        <v>0</v>
      </c>
      <c r="E172">
        <f>INDEX(Lanes,C157,A172*5+COLUMN()-2)</f>
        <v>0</v>
      </c>
      <c r="F172">
        <f>INDEX(Lanes,C157,A172*5+COLUMN()-2)</f>
        <v>0</v>
      </c>
      <c r="G172">
        <f>INDEX(Lanes,C157,A172*5+COLUMN()-2)</f>
        <v>0</v>
      </c>
    </row>
    <row r="173" spans="1:7" x14ac:dyDescent="0.35">
      <c r="A173">
        <v>9</v>
      </c>
      <c r="B173" s="10" t="str">
        <f>"Base HOT - "&amp;INDEX(Directions,C157,1)</f>
        <v xml:space="preserve">Base HOT - </v>
      </c>
      <c r="C173">
        <f>INDEX(Lanes,C157,A173*5+COLUMN()-2)</f>
        <v>0</v>
      </c>
      <c r="D173">
        <f>INDEX(Lanes,C157,A173*5+COLUMN()-2)</f>
        <v>0</v>
      </c>
      <c r="E173">
        <f>INDEX(Lanes,C157,A173*5+COLUMN()-2)</f>
        <v>0</v>
      </c>
      <c r="F173">
        <f>INDEX(Lanes,C157,A173*5+COLUMN()-2)</f>
        <v>0</v>
      </c>
      <c r="G173">
        <f>INDEX(Lanes,C157,A173*5+COLUMN()-2)</f>
        <v>0</v>
      </c>
    </row>
    <row r="174" spans="1:7" x14ac:dyDescent="0.35">
      <c r="A174">
        <v>12</v>
      </c>
      <c r="B174" s="10" t="str">
        <f>"Base GP - "&amp;INDEX(Directions,C157,2)</f>
        <v xml:space="preserve">Base GP - </v>
      </c>
      <c r="C174">
        <f>INDEX(Lanes,C157,A174*5+COLUMN()-2)</f>
        <v>0</v>
      </c>
      <c r="D174">
        <f>INDEX(Lanes,C157,A174*5+COLUMN()-2)</f>
        <v>0</v>
      </c>
      <c r="E174">
        <f>INDEX(Lanes,C157,A174*5+COLUMN()-2)</f>
        <v>0</v>
      </c>
      <c r="F174">
        <f>INDEX(Lanes,C157,A174*5+COLUMN()-2)</f>
        <v>0</v>
      </c>
      <c r="G174">
        <f>INDEX(Lanes,C157,A174*5+COLUMN()-2)</f>
        <v>0</v>
      </c>
    </row>
    <row r="175" spans="1:7" x14ac:dyDescent="0.35">
      <c r="A175">
        <v>13</v>
      </c>
      <c r="B175" s="10" t="str">
        <f>"Base HOT - "&amp;INDEX(Directions,C157,2)</f>
        <v xml:space="preserve">Base HOT - </v>
      </c>
      <c r="C175">
        <f>INDEX(Lanes,C157,A175*5+COLUMN()-2)</f>
        <v>0</v>
      </c>
      <c r="D175">
        <f>INDEX(Lanes,C157,A175*5+COLUMN()-2)</f>
        <v>0</v>
      </c>
      <c r="E175">
        <f>INDEX(Lanes,C157,A175*5+COLUMN()-2)</f>
        <v>0</v>
      </c>
      <c r="F175">
        <f>INDEX(Lanes,C157,A175*5+COLUMN()-2)</f>
        <v>0</v>
      </c>
      <c r="G175">
        <f>INDEX(Lanes,C157,A175*5+COLUMN()-2)</f>
        <v>0</v>
      </c>
    </row>
    <row r="176" spans="1:7" x14ac:dyDescent="0.35">
      <c r="A176">
        <v>10</v>
      </c>
      <c r="B176" s="10" t="str">
        <f>"Project GP - "&amp;INDEX(Directions,C157,1)</f>
        <v xml:space="preserve">Project GP - </v>
      </c>
      <c r="C176">
        <f>INDEX(Lanes,C157,A176*5+COLUMN()-2)</f>
        <v>0</v>
      </c>
      <c r="D176">
        <f>INDEX(Lanes,C157,A176*5+COLUMN()-2)</f>
        <v>0</v>
      </c>
      <c r="E176">
        <f>INDEX(Lanes,C157,A176*5+COLUMN()-2)</f>
        <v>0</v>
      </c>
      <c r="F176">
        <f>INDEX(Lanes,C157,A176*5+COLUMN()-2)</f>
        <v>0</v>
      </c>
      <c r="G176">
        <f>INDEX(Lanes,C157,A176*5+COLUMN()-2)</f>
        <v>0</v>
      </c>
    </row>
    <row r="177" spans="1:7" x14ac:dyDescent="0.35">
      <c r="A177">
        <v>11</v>
      </c>
      <c r="B177" s="10" t="str">
        <f>"Project HOT - "&amp;INDEX(Directions,C157,1)</f>
        <v xml:space="preserve">Project HOT - </v>
      </c>
      <c r="C177">
        <f>INDEX(Lanes,C157,A177*5+COLUMN()-2)</f>
        <v>0</v>
      </c>
      <c r="D177">
        <f>INDEX(Lanes,C157,A177*5+COLUMN()-2)</f>
        <v>0</v>
      </c>
      <c r="E177">
        <f>INDEX(Lanes,C157,A177*5+COLUMN()-2)</f>
        <v>0</v>
      </c>
      <c r="F177">
        <f>INDEX(Lanes,C157,A177*5+COLUMN()-2)</f>
        <v>0</v>
      </c>
      <c r="G177">
        <f>INDEX(Lanes,C157,A177*5+COLUMN()-2)</f>
        <v>0</v>
      </c>
    </row>
    <row r="178" spans="1:7" x14ac:dyDescent="0.35">
      <c r="A178">
        <v>14</v>
      </c>
      <c r="B178" s="10" t="str">
        <f>"Project GP - "&amp;INDEX(Directions,C157,2)</f>
        <v xml:space="preserve">Project GP - </v>
      </c>
      <c r="C178">
        <f>INDEX(Lanes,C157,A178*5+COLUMN()-2)</f>
        <v>0</v>
      </c>
      <c r="D178">
        <f>INDEX(Lanes,C157,A178*5+COLUMN()-2)</f>
        <v>0</v>
      </c>
      <c r="E178">
        <f>INDEX(Lanes,C157,A178*5+COLUMN()-2)</f>
        <v>0</v>
      </c>
      <c r="F178">
        <f>INDEX(Lanes,C157,A178*5+COLUMN()-2)</f>
        <v>0</v>
      </c>
      <c r="G178">
        <f>INDEX(Lanes,C157,A178*5+COLUMN()-2)</f>
        <v>0</v>
      </c>
    </row>
    <row r="179" spans="1:7" x14ac:dyDescent="0.35">
      <c r="A179">
        <v>15</v>
      </c>
      <c r="B179" s="10" t="str">
        <f>"Project HOT - "&amp;INDEX(Directions,C157,2)</f>
        <v xml:space="preserve">Project HOT - </v>
      </c>
      <c r="C179">
        <f>INDEX(Lanes,C157,A179*5+COLUMN()-2)</f>
        <v>0</v>
      </c>
      <c r="D179">
        <f>INDEX(Lanes,C157,A179*5+COLUMN()-2)</f>
        <v>0</v>
      </c>
      <c r="E179">
        <f>INDEX(Lanes,C157,A179*5+COLUMN()-2)</f>
        <v>0</v>
      </c>
      <c r="F179">
        <f>INDEX(Lanes,C157,A179*5+COLUMN()-2)</f>
        <v>0</v>
      </c>
      <c r="G179">
        <f>INDEX(Lanes,C157,A179*5+COLUMN()-2)</f>
        <v>0</v>
      </c>
    </row>
    <row r="181" spans="1:7" x14ac:dyDescent="0.35">
      <c r="A181">
        <f>ROW()+1</f>
        <v>182</v>
      </c>
      <c r="B181" s="11" t="str">
        <f>"Vehicles "&amp;INDEX(Model_Years,0,1)&amp;":"</f>
        <v>Vehicles 2013:</v>
      </c>
      <c r="C181" t="str">
        <f>INDEX(Time_Periods,1,COLUMN()-2)</f>
        <v>AM Peak</v>
      </c>
      <c r="D181" t="str">
        <f>INDEX(Time_Periods,1,COLUMN()-2)</f>
        <v>Midday</v>
      </c>
      <c r="E181" t="str">
        <f>INDEX(Time_Periods,1,COLUMN()-2)</f>
        <v>PM Peak</v>
      </c>
      <c r="F181" t="str">
        <f>INDEX(Time_Periods,1,COLUMN()-2)</f>
        <v>Night</v>
      </c>
      <c r="G181">
        <f>INDEX(Time_Periods,1,COLUMN()-2)</f>
        <v>0</v>
      </c>
    </row>
    <row r="182" spans="1:7" x14ac:dyDescent="0.35">
      <c r="A182">
        <f>ROW()-1</f>
        <v>181</v>
      </c>
      <c r="B182" s="10" t="str">
        <f>INDEX(Directions,C157,1)&amp;" "&amp;INDEX(User_Classes,1,ROW()-A182)&amp;":"</f>
        <v xml:space="preserve"> SOV:</v>
      </c>
      <c r="C182">
        <f>INDEX(Volumes,C157,(ROW()-A181)*5+COLUMN()-2)</f>
        <v>0</v>
      </c>
      <c r="D182">
        <f>INDEX(Volumes,C157,(ROW()-A181)*5+COLUMN()-2)</f>
        <v>0</v>
      </c>
      <c r="E182">
        <f>INDEX(Volumes,C157,(ROW()-A181)*5+COLUMN()-2)</f>
        <v>0</v>
      </c>
      <c r="F182">
        <f>INDEX(Volumes,C157,(ROW()-A181)*5+COLUMN()-2)</f>
        <v>0</v>
      </c>
      <c r="G182">
        <f>INDEX(Volumes,C157,(ROW()-A181)*5+COLUMN()-2)</f>
        <v>0</v>
      </c>
    </row>
    <row r="183" spans="1:7" x14ac:dyDescent="0.35">
      <c r="B183" s="10" t="str">
        <f>INDEX(Directions,C157,1)&amp;" "&amp;INDEX(User_Classes,1,ROW()-A182)&amp;":"</f>
        <v xml:space="preserve"> HOV2:</v>
      </c>
      <c r="C183">
        <f>INDEX(Volumes,C157,(ROW()-A181)*5+COLUMN()-2)</f>
        <v>0</v>
      </c>
      <c r="D183">
        <f>INDEX(Volumes,C157,(ROW()-A181)*5+COLUMN()-2)</f>
        <v>0</v>
      </c>
      <c r="E183">
        <f>INDEX(Volumes,C157,(ROW()-A181)*5+COLUMN()-2)</f>
        <v>0</v>
      </c>
      <c r="F183">
        <f>INDEX(Volumes,C157,(ROW()-A181)*5+COLUMN()-2)</f>
        <v>0</v>
      </c>
      <c r="G183">
        <f>INDEX(Volumes,C157,(ROW()-A181)*5+COLUMN()-2)</f>
        <v>0</v>
      </c>
    </row>
    <row r="184" spans="1:7" x14ac:dyDescent="0.35">
      <c r="B184" s="10" t="str">
        <f>INDEX(Directions,C157,1)&amp;" "&amp;INDEX(User_Classes,1,ROW()-A182)&amp;":"</f>
        <v xml:space="preserve"> HOV3:</v>
      </c>
      <c r="C184">
        <f>INDEX(Volumes,C157,(ROW()-A181)*5+COLUMN()-2)</f>
        <v>0</v>
      </c>
      <c r="D184">
        <f>INDEX(Volumes,C157,(ROW()-A181)*5+COLUMN()-2)</f>
        <v>0</v>
      </c>
      <c r="E184">
        <f>INDEX(Volumes,C157,(ROW()-A181)*5+COLUMN()-2)</f>
        <v>0</v>
      </c>
      <c r="F184">
        <f>INDEX(Volumes,C157,(ROW()-A181)*5+COLUMN()-2)</f>
        <v>0</v>
      </c>
      <c r="G184">
        <f>INDEX(Volumes,C157,(ROW()-A181)*5+COLUMN()-2)</f>
        <v>0</v>
      </c>
    </row>
    <row r="185" spans="1:7" x14ac:dyDescent="0.35">
      <c r="B185" s="10" t="str">
        <f>INDEX(Directions,C157,1)&amp;" "&amp;INDEX(User_Classes,1,ROW()-A182)&amp;":"</f>
        <v xml:space="preserve"> COM:</v>
      </c>
      <c r="C185">
        <f>INDEX(Volumes,C157,(ROW()-A181)*5+COLUMN()-2)</f>
        <v>0</v>
      </c>
      <c r="D185">
        <f>INDEX(Volumes,C157,(ROW()-A181)*5+COLUMN()-2)</f>
        <v>0</v>
      </c>
      <c r="E185">
        <f>INDEX(Volumes,C157,(ROW()-A181)*5+COLUMN()-2)</f>
        <v>0</v>
      </c>
      <c r="F185">
        <f>INDEX(Volumes,C157,(ROW()-A181)*5+COLUMN()-2)</f>
        <v>0</v>
      </c>
      <c r="G185">
        <f>INDEX(Volumes,C157,(ROW()-A181)*5+COLUMN()-2)</f>
        <v>0</v>
      </c>
    </row>
    <row r="186" spans="1:7" x14ac:dyDescent="0.35">
      <c r="B186" s="10" t="str">
        <f>INDEX(Directions,C157,1)&amp;" "&amp;INDEX(User_Classes,1,ROW()-A182)&amp;":"</f>
        <v xml:space="preserve"> MTK:</v>
      </c>
      <c r="C186">
        <f>INDEX(Volumes,C157,(ROW()-A181)*5+COLUMN()-2)</f>
        <v>0</v>
      </c>
      <c r="D186">
        <f>INDEX(Volumes,C157,(ROW()-A181)*5+COLUMN()-2)</f>
        <v>0</v>
      </c>
      <c r="E186">
        <f>INDEX(Volumes,C157,(ROW()-A181)*5+COLUMN()-2)</f>
        <v>0</v>
      </c>
      <c r="F186">
        <f>INDEX(Volumes,C157,(ROW()-A181)*5+COLUMN()-2)</f>
        <v>0</v>
      </c>
      <c r="G186">
        <f>INDEX(Volumes,C157,(ROW()-A181)*5+COLUMN()-2)</f>
        <v>0</v>
      </c>
    </row>
    <row r="187" spans="1:7" x14ac:dyDescent="0.35">
      <c r="B187" s="10" t="str">
        <f>INDEX(Directions,C157,1)&amp;" "&amp;INDEX(User_Classes,1,ROW()-A182)&amp;":"</f>
        <v xml:space="preserve"> HTK:</v>
      </c>
      <c r="C187">
        <f>INDEX(Volumes,C157,(ROW()-A181)*5+COLUMN()-2)</f>
        <v>0</v>
      </c>
      <c r="D187">
        <f>INDEX(Volumes,C157,(ROW()-A181)*5+COLUMN()-2)</f>
        <v>0</v>
      </c>
      <c r="E187">
        <f>INDEX(Volumes,C157,(ROW()-A181)*5+COLUMN()-2)</f>
        <v>0</v>
      </c>
      <c r="F187">
        <f>INDEX(Volumes,C157,(ROW()-A181)*5+COLUMN()-2)</f>
        <v>0</v>
      </c>
      <c r="G187">
        <f>INDEX(Volumes,C157,(ROW()-A181)*5+COLUMN()-2)</f>
        <v>0</v>
      </c>
    </row>
    <row r="188" spans="1:7" x14ac:dyDescent="0.35">
      <c r="A188">
        <f>ROW()-1</f>
        <v>187</v>
      </c>
      <c r="B188" s="10" t="str">
        <f>INDEX(Directions,C157,2)&amp;" "&amp;INDEX(User_Classes,1,ROW()-A188)&amp;":"</f>
        <v xml:space="preserve"> SOV:</v>
      </c>
      <c r="C188">
        <f>INDEX(Volumes,C157,(ROW()-A181)*5+COLUMN()-2)</f>
        <v>0</v>
      </c>
      <c r="D188">
        <f>INDEX(Volumes,C157,(ROW()-A181)*5+COLUMN()-2)</f>
        <v>0</v>
      </c>
      <c r="E188">
        <f>INDEX(Volumes,C157,(ROW()-A181)*5+COLUMN()-2)</f>
        <v>0</v>
      </c>
      <c r="F188">
        <f>INDEX(Volumes,C157,(ROW()-A181)*5+COLUMN()-2)</f>
        <v>0</v>
      </c>
      <c r="G188">
        <f>INDEX(Volumes,C157,(ROW()-A181)*5+COLUMN()-2)</f>
        <v>0</v>
      </c>
    </row>
    <row r="189" spans="1:7" x14ac:dyDescent="0.35">
      <c r="B189" s="10" t="str">
        <f>INDEX(Directions,C157,2)&amp;" "&amp;INDEX(User_Classes,1,ROW()-A188)&amp;":"</f>
        <v xml:space="preserve"> HOV2:</v>
      </c>
      <c r="C189">
        <f>INDEX(Volumes,C157,(ROW()-A181)*5+COLUMN()-2)</f>
        <v>0</v>
      </c>
      <c r="D189">
        <f>INDEX(Volumes,C157,(ROW()-A181)*5+COLUMN()-2)</f>
        <v>0</v>
      </c>
      <c r="E189">
        <f>INDEX(Volumes,C157,(ROW()-A181)*5+COLUMN()-2)</f>
        <v>0</v>
      </c>
      <c r="F189">
        <f>INDEX(Volumes,C157,(ROW()-A181)*5+COLUMN()-2)</f>
        <v>0</v>
      </c>
      <c r="G189">
        <f>INDEX(Volumes,C157,(ROW()-A181)*5+COLUMN()-2)</f>
        <v>0</v>
      </c>
    </row>
    <row r="190" spans="1:7" x14ac:dyDescent="0.35">
      <c r="B190" s="10" t="str">
        <f>INDEX(Directions,C157,2)&amp;" "&amp;INDEX(User_Classes,1,ROW()-A188)&amp;":"</f>
        <v xml:space="preserve"> HOV3:</v>
      </c>
      <c r="C190">
        <f>INDEX(Volumes,C157,(ROW()-A181)*5+COLUMN()-2)</f>
        <v>0</v>
      </c>
      <c r="D190">
        <f>INDEX(Volumes,C157,(ROW()-A181)*5+COLUMN()-2)</f>
        <v>0</v>
      </c>
      <c r="E190">
        <f>INDEX(Volumes,C157,(ROW()-A181)*5+COLUMN()-2)</f>
        <v>0</v>
      </c>
      <c r="F190">
        <f>INDEX(Volumes,C157,(ROW()-A181)*5+COLUMN()-2)</f>
        <v>0</v>
      </c>
      <c r="G190">
        <f>INDEX(Volumes,C157,(ROW()-A181)*5+COLUMN()-2)</f>
        <v>0</v>
      </c>
    </row>
    <row r="191" spans="1:7" x14ac:dyDescent="0.35">
      <c r="B191" s="10" t="str">
        <f>INDEX(Directions,C157,2)&amp;" "&amp;INDEX(User_Classes,1,ROW()-A188)&amp;":"</f>
        <v xml:space="preserve"> COM:</v>
      </c>
      <c r="C191">
        <f>INDEX(Volumes,C157,(ROW()-A181)*5+COLUMN()-2)</f>
        <v>0</v>
      </c>
      <c r="D191">
        <f>INDEX(Volumes,C157,(ROW()-A181)*5+COLUMN()-2)</f>
        <v>0</v>
      </c>
      <c r="E191">
        <f>INDEX(Volumes,C157,(ROW()-A181)*5+COLUMN()-2)</f>
        <v>0</v>
      </c>
      <c r="F191">
        <f>INDEX(Volumes,C157,(ROW()-A181)*5+COLUMN()-2)</f>
        <v>0</v>
      </c>
      <c r="G191">
        <f>INDEX(Volumes,C157,(ROW()-A181)*5+COLUMN()-2)</f>
        <v>0</v>
      </c>
    </row>
    <row r="192" spans="1:7" x14ac:dyDescent="0.35">
      <c r="B192" s="10" t="str">
        <f>INDEX(Directions,C157,2)&amp;" "&amp;INDEX(User_Classes,1,ROW()-A188)&amp;":"</f>
        <v xml:space="preserve"> MTK:</v>
      </c>
      <c r="C192">
        <f>INDEX(Volumes,C157,(ROW()-A181)*5+COLUMN()-2)</f>
        <v>0</v>
      </c>
      <c r="D192">
        <f>INDEX(Volumes,C157,(ROW()-A181)*5+COLUMN()-2)</f>
        <v>0</v>
      </c>
      <c r="E192">
        <f>INDEX(Volumes,C157,(ROW()-A181)*5+COLUMN()-2)</f>
        <v>0</v>
      </c>
      <c r="F192">
        <f>INDEX(Volumes,C157,(ROW()-A181)*5+COLUMN()-2)</f>
        <v>0</v>
      </c>
      <c r="G192">
        <f>INDEX(Volumes,C157,(ROW()-A181)*5+COLUMN()-2)</f>
        <v>0</v>
      </c>
    </row>
    <row r="193" spans="1:7" x14ac:dyDescent="0.35">
      <c r="B193" s="10" t="str">
        <f>INDEX(Directions,C157,2)&amp;" "&amp;INDEX(User_Classes,1,ROW()-A188)&amp;":"</f>
        <v xml:space="preserve"> HTK:</v>
      </c>
      <c r="C193">
        <f>INDEX(Volumes,C157,(ROW()-A181)*5+COLUMN()-2)</f>
        <v>0</v>
      </c>
      <c r="D193">
        <f>INDEX(Volumes,C157,(ROW()-A181)*5+COLUMN()-2)</f>
        <v>0</v>
      </c>
      <c r="E193">
        <f>INDEX(Volumes,C157,(ROW()-A181)*5+COLUMN()-2)</f>
        <v>0</v>
      </c>
      <c r="F193">
        <f>INDEX(Volumes,C157,(ROW()-A181)*5+COLUMN()-2)</f>
        <v>0</v>
      </c>
      <c r="G193">
        <f>INDEX(Volumes,C157,(ROW()-A181)*5+COLUMN()-2)</f>
        <v>0</v>
      </c>
    </row>
    <row r="195" spans="1:7" x14ac:dyDescent="0.35">
      <c r="A195">
        <f>ROW()-11</f>
        <v>184</v>
      </c>
      <c r="B195" s="11" t="str">
        <f>"Vehicles "&amp;INDEX(Model_Years,0,2)&amp;":"</f>
        <v>Vehicles 2035:</v>
      </c>
      <c r="C195" t="str">
        <f>INDEX(Time_Periods,1,COLUMN()-2)</f>
        <v>AM Peak</v>
      </c>
      <c r="D195" t="str">
        <f>INDEX(Time_Periods,1,COLUMN()-2)</f>
        <v>Midday</v>
      </c>
      <c r="E195" t="str">
        <f>INDEX(Time_Periods,1,COLUMN()-2)</f>
        <v>PM Peak</v>
      </c>
      <c r="F195" t="str">
        <f>INDEX(Time_Periods,1,COLUMN()-2)</f>
        <v>Night</v>
      </c>
      <c r="G195">
        <f>INDEX(Time_Periods,1,COLUMN()-2)</f>
        <v>0</v>
      </c>
    </row>
    <row r="196" spans="1:7" x14ac:dyDescent="0.35">
      <c r="A196">
        <f>ROW()-1</f>
        <v>195</v>
      </c>
      <c r="B196" s="10" t="str">
        <f>INDEX(Directions,C157,1)&amp;" "&amp;INDEX(User_Classes,1,ROW()-A196)&amp;":"</f>
        <v xml:space="preserve"> SOV:</v>
      </c>
      <c r="C196">
        <f>INDEX(Volumes,C157,(ROW()-A195)*5+COLUMN()-2)</f>
        <v>0</v>
      </c>
      <c r="D196">
        <f>INDEX(Volumes,C157,(ROW()-A195)*5+COLUMN()-2)</f>
        <v>0</v>
      </c>
      <c r="E196">
        <f>INDEX(Volumes,C157,(ROW()-A195)*5+COLUMN()-2)</f>
        <v>0</v>
      </c>
      <c r="F196">
        <f>INDEX(Volumes,C157,(ROW()-A195)*5+COLUMN()-2)</f>
        <v>0</v>
      </c>
      <c r="G196">
        <f>INDEX(Volumes,C157,(ROW()-A195)*5+COLUMN()-2)</f>
        <v>0</v>
      </c>
    </row>
    <row r="197" spans="1:7" x14ac:dyDescent="0.35">
      <c r="B197" s="10" t="str">
        <f>INDEX(Directions,C157,1)&amp;" "&amp;INDEX(User_Classes,1,ROW()-A196)&amp;":"</f>
        <v xml:space="preserve"> HOV2:</v>
      </c>
      <c r="C197">
        <f>INDEX(Volumes,C157,(ROW()-A195)*5+COLUMN()-2)</f>
        <v>0</v>
      </c>
      <c r="D197">
        <f>INDEX(Volumes,C157,(ROW()-A195)*5+COLUMN()-2)</f>
        <v>0</v>
      </c>
      <c r="E197">
        <f>INDEX(Volumes,C157,(ROW()-A195)*5+COLUMN()-2)</f>
        <v>0</v>
      </c>
      <c r="F197">
        <f>INDEX(Volumes,C157,(ROW()-A195)*5+COLUMN()-2)</f>
        <v>0</v>
      </c>
      <c r="G197">
        <f>INDEX(Volumes,C157,(ROW()-A195)*5+COLUMN()-2)</f>
        <v>0</v>
      </c>
    </row>
    <row r="198" spans="1:7" x14ac:dyDescent="0.35">
      <c r="B198" s="10" t="str">
        <f>INDEX(Directions,C157,1)&amp;" "&amp;INDEX(User_Classes,1,ROW()-A196)&amp;":"</f>
        <v xml:space="preserve"> HOV3:</v>
      </c>
      <c r="C198">
        <f>INDEX(Volumes,C157,(ROW()-A195)*5+COLUMN()-2)</f>
        <v>0</v>
      </c>
      <c r="D198">
        <f>INDEX(Volumes,C157,(ROW()-A195)*5+COLUMN()-2)</f>
        <v>0</v>
      </c>
      <c r="E198">
        <f>INDEX(Volumes,C157,(ROW()-A195)*5+COLUMN()-2)</f>
        <v>0</v>
      </c>
      <c r="F198">
        <f>INDEX(Volumes,C157,(ROW()-A195)*5+COLUMN()-2)</f>
        <v>0</v>
      </c>
      <c r="G198">
        <f>INDEX(Volumes,C157,(ROW()-A195)*5+COLUMN()-2)</f>
        <v>0</v>
      </c>
    </row>
    <row r="199" spans="1:7" x14ac:dyDescent="0.35">
      <c r="B199" s="10" t="str">
        <f>INDEX(Directions,C157,1)&amp;" "&amp;INDEX(User_Classes,1,ROW()-A196)&amp;":"</f>
        <v xml:space="preserve"> COM:</v>
      </c>
      <c r="C199">
        <f>INDEX(Volumes,C157,(ROW()-A195)*5+COLUMN()-2)</f>
        <v>0</v>
      </c>
      <c r="D199">
        <f>INDEX(Volumes,C157,(ROW()-A195)*5+COLUMN()-2)</f>
        <v>0</v>
      </c>
      <c r="E199">
        <f>INDEX(Volumes,C157,(ROW()-A195)*5+COLUMN()-2)</f>
        <v>0</v>
      </c>
      <c r="F199">
        <f>INDEX(Volumes,C157,(ROW()-A195)*5+COLUMN()-2)</f>
        <v>0</v>
      </c>
      <c r="G199">
        <f>INDEX(Volumes,C157,(ROW()-A195)*5+COLUMN()-2)</f>
        <v>0</v>
      </c>
    </row>
    <row r="200" spans="1:7" x14ac:dyDescent="0.35">
      <c r="B200" s="10" t="str">
        <f>INDEX(Directions,C157,1)&amp;" "&amp;INDEX(User_Classes,1,ROW()-A196)&amp;":"</f>
        <v xml:space="preserve"> MTK:</v>
      </c>
      <c r="C200">
        <f>INDEX(Volumes,C157,(ROW()-A195)*5+COLUMN()-2)</f>
        <v>0</v>
      </c>
      <c r="D200">
        <f>INDEX(Volumes,C157,(ROW()-A195)*5+COLUMN()-2)</f>
        <v>0</v>
      </c>
      <c r="E200">
        <f>INDEX(Volumes,C157,(ROW()-A195)*5+COLUMN()-2)</f>
        <v>0</v>
      </c>
      <c r="F200">
        <f>INDEX(Volumes,C157,(ROW()-A195)*5+COLUMN()-2)</f>
        <v>0</v>
      </c>
      <c r="G200">
        <f>INDEX(Volumes,C157,(ROW()-A195)*5+COLUMN()-2)</f>
        <v>0</v>
      </c>
    </row>
    <row r="201" spans="1:7" x14ac:dyDescent="0.35">
      <c r="B201" s="10" t="str">
        <f>INDEX(Directions,C157,1)&amp;" "&amp;INDEX(User_Classes,1,ROW()-A196)&amp;":"</f>
        <v xml:space="preserve"> HTK:</v>
      </c>
      <c r="C201">
        <f>INDEX(Volumes,C157,(ROW()-A195)*5+COLUMN()-2)</f>
        <v>0</v>
      </c>
      <c r="D201">
        <f>INDEX(Volumes,C157,(ROW()-A195)*5+COLUMN()-2)</f>
        <v>0</v>
      </c>
      <c r="E201">
        <f>INDEX(Volumes,C157,(ROW()-A195)*5+COLUMN()-2)</f>
        <v>0</v>
      </c>
      <c r="F201">
        <f>INDEX(Volumes,C157,(ROW()-A195)*5+COLUMN()-2)</f>
        <v>0</v>
      </c>
      <c r="G201">
        <f>INDEX(Volumes,C157,(ROW()-A195)*5+COLUMN()-2)</f>
        <v>0</v>
      </c>
    </row>
    <row r="202" spans="1:7" x14ac:dyDescent="0.35">
      <c r="A202">
        <f>ROW()-1</f>
        <v>201</v>
      </c>
      <c r="B202" s="10" t="str">
        <f>INDEX(Directions,C157,2)&amp;" "&amp;INDEX(User_Classes,1,ROW()-A202)&amp;":"</f>
        <v xml:space="preserve"> SOV:</v>
      </c>
      <c r="C202">
        <f>INDEX(Volumes,C157,(ROW()-A195)*5+COLUMN()-2)</f>
        <v>0</v>
      </c>
      <c r="D202">
        <f>INDEX(Volumes,C157,(ROW()-A195)*5+COLUMN()-2)</f>
        <v>0</v>
      </c>
      <c r="E202">
        <f>INDEX(Volumes,C157,(ROW()-A195)*5+COLUMN()-2)</f>
        <v>0</v>
      </c>
      <c r="F202">
        <f>INDEX(Volumes,C157,(ROW()-A195)*5+COLUMN()-2)</f>
        <v>0</v>
      </c>
      <c r="G202">
        <f>INDEX(Volumes,C157,(ROW()-A195)*5+COLUMN()-2)</f>
        <v>0</v>
      </c>
    </row>
    <row r="203" spans="1:7" x14ac:dyDescent="0.35">
      <c r="B203" s="10" t="str">
        <f>INDEX(Directions,C157,2)&amp;" "&amp;INDEX(User_Classes,1,ROW()-A202)&amp;":"</f>
        <v xml:space="preserve"> HOV2:</v>
      </c>
      <c r="C203">
        <f>INDEX(Volumes,C157,(ROW()-A195)*5+COLUMN()-2)</f>
        <v>0</v>
      </c>
      <c r="D203">
        <f>INDEX(Volumes,C157,(ROW()-A195)*5+COLUMN()-2)</f>
        <v>0</v>
      </c>
      <c r="E203">
        <f>INDEX(Volumes,C157,(ROW()-A195)*5+COLUMN()-2)</f>
        <v>0</v>
      </c>
      <c r="F203">
        <f>INDEX(Volumes,C157,(ROW()-A195)*5+COLUMN()-2)</f>
        <v>0</v>
      </c>
      <c r="G203">
        <f>INDEX(Volumes,C157,(ROW()-A195)*5+COLUMN()-2)</f>
        <v>0</v>
      </c>
    </row>
    <row r="204" spans="1:7" x14ac:dyDescent="0.35">
      <c r="B204" s="10" t="str">
        <f>INDEX(Directions,C157,2)&amp;" "&amp;INDEX(User_Classes,1,ROW()-A202)&amp;":"</f>
        <v xml:space="preserve"> HOV3:</v>
      </c>
      <c r="C204">
        <f>INDEX(Volumes,C157,(ROW()-A195)*5+COLUMN()-2)</f>
        <v>0</v>
      </c>
      <c r="D204">
        <f>INDEX(Volumes,C157,(ROW()-A195)*5+COLUMN()-2)</f>
        <v>0</v>
      </c>
      <c r="E204">
        <f>INDEX(Volumes,C157,(ROW()-A195)*5+COLUMN()-2)</f>
        <v>0</v>
      </c>
      <c r="F204">
        <f>INDEX(Volumes,C157,(ROW()-A195)*5+COLUMN()-2)</f>
        <v>0</v>
      </c>
      <c r="G204">
        <f>INDEX(Volumes,C157,(ROW()-A195)*5+COLUMN()-2)</f>
        <v>0</v>
      </c>
    </row>
    <row r="205" spans="1:7" x14ac:dyDescent="0.35">
      <c r="B205" s="10" t="str">
        <f>INDEX(Directions,C157,2)&amp;" "&amp;INDEX(User_Classes,1,ROW()-A202)&amp;":"</f>
        <v xml:space="preserve"> COM:</v>
      </c>
      <c r="C205">
        <f>INDEX(Volumes,C157,(ROW()-A195)*5+COLUMN()-2)</f>
        <v>0</v>
      </c>
      <c r="D205">
        <f>INDEX(Volumes,C157,(ROW()-A195)*5+COLUMN()-2)</f>
        <v>0</v>
      </c>
      <c r="E205">
        <f>INDEX(Volumes,C157,(ROW()-A195)*5+COLUMN()-2)</f>
        <v>0</v>
      </c>
      <c r="F205">
        <f>INDEX(Volumes,C157,(ROW()-A195)*5+COLUMN()-2)</f>
        <v>0</v>
      </c>
      <c r="G205">
        <f>INDEX(Volumes,C157,(ROW()-A195)*5+COLUMN()-2)</f>
        <v>0</v>
      </c>
    </row>
    <row r="206" spans="1:7" x14ac:dyDescent="0.35">
      <c r="B206" s="10" t="str">
        <f>INDEX(Directions,C157,2)&amp;" "&amp;INDEX(User_Classes,1,ROW()-A202)&amp;":"</f>
        <v xml:space="preserve"> MTK:</v>
      </c>
      <c r="C206">
        <f>INDEX(Volumes,C157,(ROW()-A195)*5+COLUMN()-2)</f>
        <v>0</v>
      </c>
      <c r="D206">
        <f>INDEX(Volumes,C157,(ROW()-A195)*5+COLUMN()-2)</f>
        <v>0</v>
      </c>
      <c r="E206">
        <f>INDEX(Volumes,C157,(ROW()-A195)*5+COLUMN()-2)</f>
        <v>0</v>
      </c>
      <c r="F206">
        <f>INDEX(Volumes,C157,(ROW()-A195)*5+COLUMN()-2)</f>
        <v>0</v>
      </c>
      <c r="G206">
        <f>INDEX(Volumes,C157,(ROW()-A195)*5+COLUMN()-2)</f>
        <v>0</v>
      </c>
    </row>
    <row r="207" spans="1:7" x14ac:dyDescent="0.35">
      <c r="B207" s="10" t="str">
        <f>INDEX(Directions,C157,2)&amp;" "&amp;INDEX(User_Classes,1,ROW()-A202)&amp;":"</f>
        <v xml:space="preserve"> HTK:</v>
      </c>
      <c r="C207">
        <f>INDEX(Volumes,C157,(ROW()-A195)*5+COLUMN()-2)</f>
        <v>0</v>
      </c>
      <c r="D207">
        <f>INDEX(Volumes,C157,(ROW()-A195)*5+COLUMN()-2)</f>
        <v>0</v>
      </c>
      <c r="E207">
        <f>INDEX(Volumes,C157,(ROW()-A195)*5+COLUMN()-2)</f>
        <v>0</v>
      </c>
      <c r="F207">
        <f>INDEX(Volumes,C157,(ROW()-A195)*5+COLUMN()-2)</f>
        <v>0</v>
      </c>
      <c r="G207">
        <f>INDEX(Volumes,C157,(ROW()-A195)*5+COLUMN()-2)</f>
        <v>0</v>
      </c>
    </row>
    <row r="209" spans="1:7" x14ac:dyDescent="0.35">
      <c r="B209" s="10" t="s">
        <v>62</v>
      </c>
      <c r="C209" s="10">
        <f>CEILING(ROW()/52,1)</f>
        <v>5</v>
      </c>
      <c r="E209" s="10"/>
      <c r="F209" s="10"/>
      <c r="G209" s="10"/>
    </row>
    <row r="210" spans="1:7" x14ac:dyDescent="0.35">
      <c r="B210" s="10" t="s">
        <v>61</v>
      </c>
      <c r="C210" s="10">
        <f>INDEX(Segment_Names,1,C209)</f>
        <v>0</v>
      </c>
      <c r="E210" s="10"/>
      <c r="F210" s="10"/>
      <c r="G210" s="10"/>
    </row>
    <row r="211" spans="1:7" x14ac:dyDescent="0.35">
      <c r="B211" s="10" t="s">
        <v>63</v>
      </c>
      <c r="C211" s="12">
        <f>INDEX(Segment_Lengths,C209,1)</f>
        <v>0</v>
      </c>
      <c r="D211" t="s">
        <v>64</v>
      </c>
    </row>
    <row r="213" spans="1:7" x14ac:dyDescent="0.35">
      <c r="B213" s="11" t="str">
        <f>"Lanes "&amp;INDEX(Model_Years,0,1)&amp;":"</f>
        <v>Lanes 2013:</v>
      </c>
      <c r="C213" t="str">
        <f>INDEX(Time_Periods,1,COLUMN()-2)</f>
        <v>AM Peak</v>
      </c>
      <c r="D213" t="str">
        <f>INDEX(Time_Periods,1,COLUMN()-2)</f>
        <v>Midday</v>
      </c>
      <c r="E213" t="str">
        <f>INDEX(Time_Periods,1,COLUMN()-2)</f>
        <v>PM Peak</v>
      </c>
      <c r="F213" t="str">
        <f>INDEX(Time_Periods,1,COLUMN()-2)</f>
        <v>Night</v>
      </c>
      <c r="G213">
        <f>INDEX(Time_Periods,1,COLUMN()-2)</f>
        <v>0</v>
      </c>
    </row>
    <row r="214" spans="1:7" x14ac:dyDescent="0.35">
      <c r="A214">
        <v>0</v>
      </c>
      <c r="B214" s="10" t="str">
        <f>"Base GP - "&amp;INDEX(Directions,C209,1)</f>
        <v xml:space="preserve">Base GP - </v>
      </c>
      <c r="C214">
        <f>INDEX(Lanes,C209,A214*5+COLUMN()-2)</f>
        <v>0</v>
      </c>
      <c r="D214">
        <f>INDEX(Lanes,C209,A214*5+COLUMN()-2)</f>
        <v>0</v>
      </c>
      <c r="E214">
        <f>INDEX(Lanes,C209,A214*5+COLUMN()-2)</f>
        <v>0</v>
      </c>
      <c r="F214">
        <f>INDEX(Lanes,C209,A214*5+COLUMN()-2)</f>
        <v>0</v>
      </c>
      <c r="G214">
        <f>INDEX(Lanes,C209,A214*5+COLUMN()-2)</f>
        <v>0</v>
      </c>
    </row>
    <row r="215" spans="1:7" x14ac:dyDescent="0.35">
      <c r="A215">
        <v>1</v>
      </c>
      <c r="B215" s="10" t="str">
        <f>"Base HOT - "&amp;INDEX(Directions,C209,1)</f>
        <v xml:space="preserve">Base HOT - </v>
      </c>
      <c r="C215">
        <f>INDEX(Lanes,C209,A215*5+COLUMN()-2)</f>
        <v>0</v>
      </c>
      <c r="D215">
        <f>INDEX(Lanes,C209,A215*5+COLUMN()-2)</f>
        <v>0</v>
      </c>
      <c r="E215">
        <f>INDEX(Lanes,C209,A215*5+COLUMN()-2)</f>
        <v>0</v>
      </c>
      <c r="F215">
        <f>INDEX(Lanes,C209,A215*5+COLUMN()-2)</f>
        <v>0</v>
      </c>
      <c r="G215">
        <f>INDEX(Lanes,C209,A215*5+COLUMN()-2)</f>
        <v>0</v>
      </c>
    </row>
    <row r="216" spans="1:7" x14ac:dyDescent="0.35">
      <c r="A216">
        <v>4</v>
      </c>
      <c r="B216" s="10" t="str">
        <f>"Base GP - "&amp;INDEX(Directions,C209,2)</f>
        <v xml:space="preserve">Base GP - </v>
      </c>
      <c r="C216">
        <f>INDEX(Lanes,C209,A216*5+COLUMN()-2)</f>
        <v>0</v>
      </c>
      <c r="D216">
        <f>INDEX(Lanes,C209,A216*5+COLUMN()-2)</f>
        <v>0</v>
      </c>
      <c r="E216">
        <f>INDEX(Lanes,C209,A216*5+COLUMN()-2)</f>
        <v>0</v>
      </c>
      <c r="F216">
        <f>INDEX(Lanes,C209,A216*5+COLUMN()-2)</f>
        <v>0</v>
      </c>
      <c r="G216">
        <f>INDEX(Lanes,C209,A216*5+COLUMN()-2)</f>
        <v>0</v>
      </c>
    </row>
    <row r="217" spans="1:7" x14ac:dyDescent="0.35">
      <c r="A217">
        <v>5</v>
      </c>
      <c r="B217" s="10" t="str">
        <f>"Base HOT - "&amp;INDEX(Directions,C209,2)</f>
        <v xml:space="preserve">Base HOT - </v>
      </c>
      <c r="C217">
        <f>INDEX(Lanes,C209,A217*5+COLUMN()-2)</f>
        <v>0</v>
      </c>
      <c r="D217">
        <f>INDEX(Lanes,C209,A217*5+COLUMN()-2)</f>
        <v>0</v>
      </c>
      <c r="E217">
        <f>INDEX(Lanes,C209,A217*5+COLUMN()-2)</f>
        <v>0</v>
      </c>
      <c r="F217">
        <f>INDEX(Lanes,C209,A217*5+COLUMN()-2)</f>
        <v>0</v>
      </c>
      <c r="G217">
        <f>INDEX(Lanes,C209,A217*5+COLUMN()-2)</f>
        <v>0</v>
      </c>
    </row>
    <row r="218" spans="1:7" x14ac:dyDescent="0.35">
      <c r="A218">
        <v>2</v>
      </c>
      <c r="B218" s="10" t="str">
        <f>"Project GP - "&amp;INDEX(Directions,C209,1)</f>
        <v xml:space="preserve">Project GP - </v>
      </c>
      <c r="C218">
        <f>INDEX(Lanes,C209,A218*5+COLUMN()-2)</f>
        <v>0</v>
      </c>
      <c r="D218">
        <f>INDEX(Lanes,C209,A218*5+COLUMN()-2)</f>
        <v>0</v>
      </c>
      <c r="E218">
        <f>INDEX(Lanes,C209,A218*5+COLUMN()-2)</f>
        <v>0</v>
      </c>
      <c r="F218">
        <f>INDEX(Lanes,C209,A218*5+COLUMN()-2)</f>
        <v>0</v>
      </c>
      <c r="G218">
        <f>INDEX(Lanes,C209,A218*5+COLUMN()-2)</f>
        <v>0</v>
      </c>
    </row>
    <row r="219" spans="1:7" x14ac:dyDescent="0.35">
      <c r="A219">
        <v>3</v>
      </c>
      <c r="B219" s="10" t="str">
        <f>"Project HOT - "&amp;INDEX(Directions,C209,1)</f>
        <v xml:space="preserve">Project HOT - </v>
      </c>
      <c r="C219">
        <f>INDEX(Lanes,C209,A219*5+COLUMN()-2)</f>
        <v>0</v>
      </c>
      <c r="D219">
        <f>INDEX(Lanes,C209,A219*5+COLUMN()-2)</f>
        <v>0</v>
      </c>
      <c r="E219">
        <f>INDEX(Lanes,C209,A219*5+COLUMN()-2)</f>
        <v>0</v>
      </c>
      <c r="F219">
        <f>INDEX(Lanes,C209,A219*5+COLUMN()-2)</f>
        <v>0</v>
      </c>
      <c r="G219">
        <f>INDEX(Lanes,C209,A219*5+COLUMN()-2)</f>
        <v>0</v>
      </c>
    </row>
    <row r="220" spans="1:7" x14ac:dyDescent="0.35">
      <c r="A220">
        <v>6</v>
      </c>
      <c r="B220" s="10" t="str">
        <f>"Project GP - "&amp;INDEX(Directions,C209,2)</f>
        <v xml:space="preserve">Project GP - </v>
      </c>
      <c r="C220">
        <f>INDEX(Lanes,C209,A220*5+COLUMN()-2)</f>
        <v>0</v>
      </c>
      <c r="D220">
        <f>INDEX(Lanes,C209,A220*5+COLUMN()-2)</f>
        <v>0</v>
      </c>
      <c r="E220">
        <f>INDEX(Lanes,C209,A220*5+COLUMN()-2)</f>
        <v>0</v>
      </c>
      <c r="F220">
        <f>INDEX(Lanes,C209,A220*5+COLUMN()-2)</f>
        <v>0</v>
      </c>
      <c r="G220">
        <f>INDEX(Lanes,C209,A220*5+COLUMN()-2)</f>
        <v>0</v>
      </c>
    </row>
    <row r="221" spans="1:7" x14ac:dyDescent="0.35">
      <c r="A221">
        <v>7</v>
      </c>
      <c r="B221" s="10" t="str">
        <f>"Project HOT - "&amp;INDEX(Directions,C209,2)</f>
        <v xml:space="preserve">Project HOT - </v>
      </c>
      <c r="C221">
        <f>INDEX(Lanes,C209,A221*5+COLUMN()-2)</f>
        <v>0</v>
      </c>
      <c r="D221">
        <f>INDEX(Lanes,C209,A221*5+COLUMN()-2)</f>
        <v>0</v>
      </c>
      <c r="E221">
        <f>INDEX(Lanes,C209,A221*5+COLUMN()-2)</f>
        <v>0</v>
      </c>
      <c r="F221">
        <f>INDEX(Lanes,C209,A221*5+COLUMN()-2)</f>
        <v>0</v>
      </c>
      <c r="G221">
        <f>INDEX(Lanes,C209,A221*5+COLUMN()-2)</f>
        <v>0</v>
      </c>
    </row>
    <row r="222" spans="1:7" x14ac:dyDescent="0.35">
      <c r="B222" s="10"/>
    </row>
    <row r="223" spans="1:7" x14ac:dyDescent="0.35">
      <c r="B223" s="11" t="str">
        <f>"Lanes "&amp;INDEX(Model_Years,0,2)&amp;":"</f>
        <v>Lanes 2035:</v>
      </c>
      <c r="C223" t="str">
        <f>INDEX(Time_Periods,1,COLUMN()-2)</f>
        <v>AM Peak</v>
      </c>
      <c r="D223" t="str">
        <f>INDEX(Time_Periods,1,COLUMN()-2)</f>
        <v>Midday</v>
      </c>
      <c r="E223" t="str">
        <f>INDEX(Time_Periods,1,COLUMN()-2)</f>
        <v>PM Peak</v>
      </c>
      <c r="F223" t="str">
        <f>INDEX(Time_Periods,1,COLUMN()-2)</f>
        <v>Night</v>
      </c>
      <c r="G223">
        <f>INDEX(Time_Periods,1,COLUMN()-2)</f>
        <v>0</v>
      </c>
    </row>
    <row r="224" spans="1:7" x14ac:dyDescent="0.35">
      <c r="A224">
        <v>8</v>
      </c>
      <c r="B224" s="10" t="str">
        <f>"Base GP - "&amp;INDEX(Directions,C209,1)</f>
        <v xml:space="preserve">Base GP - </v>
      </c>
      <c r="C224">
        <f>INDEX(Lanes,C209,A224*5+COLUMN()-2)</f>
        <v>0</v>
      </c>
      <c r="D224">
        <f>INDEX(Lanes,C209,A224*5+COLUMN()-2)</f>
        <v>0</v>
      </c>
      <c r="E224">
        <f>INDEX(Lanes,C209,A224*5+COLUMN()-2)</f>
        <v>0</v>
      </c>
      <c r="F224">
        <f>INDEX(Lanes,C209,A224*5+COLUMN()-2)</f>
        <v>0</v>
      </c>
      <c r="G224">
        <f>INDEX(Lanes,C209,A224*5+COLUMN()-2)</f>
        <v>0</v>
      </c>
    </row>
    <row r="225" spans="1:7" x14ac:dyDescent="0.35">
      <c r="A225">
        <v>9</v>
      </c>
      <c r="B225" s="10" t="str">
        <f>"Base HOT - "&amp;INDEX(Directions,C209,1)</f>
        <v xml:space="preserve">Base HOT - </v>
      </c>
      <c r="C225">
        <f>INDEX(Lanes,C209,A225*5+COLUMN()-2)</f>
        <v>0</v>
      </c>
      <c r="D225">
        <f>INDEX(Lanes,C209,A225*5+COLUMN()-2)</f>
        <v>0</v>
      </c>
      <c r="E225">
        <f>INDEX(Lanes,C209,A225*5+COLUMN()-2)</f>
        <v>0</v>
      </c>
      <c r="F225">
        <f>INDEX(Lanes,C209,A225*5+COLUMN()-2)</f>
        <v>0</v>
      </c>
      <c r="G225">
        <f>INDEX(Lanes,C209,A225*5+COLUMN()-2)</f>
        <v>0</v>
      </c>
    </row>
    <row r="226" spans="1:7" x14ac:dyDescent="0.35">
      <c r="A226">
        <v>12</v>
      </c>
      <c r="B226" s="10" t="str">
        <f>"Base GP - "&amp;INDEX(Directions,C209,2)</f>
        <v xml:space="preserve">Base GP - </v>
      </c>
      <c r="C226">
        <f>INDEX(Lanes,C209,A226*5+COLUMN()-2)</f>
        <v>0</v>
      </c>
      <c r="D226">
        <f>INDEX(Lanes,C209,A226*5+COLUMN()-2)</f>
        <v>0</v>
      </c>
      <c r="E226">
        <f>INDEX(Lanes,C209,A226*5+COLUMN()-2)</f>
        <v>0</v>
      </c>
      <c r="F226">
        <f>INDEX(Lanes,C209,A226*5+COLUMN()-2)</f>
        <v>0</v>
      </c>
      <c r="G226">
        <f>INDEX(Lanes,C209,A226*5+COLUMN()-2)</f>
        <v>0</v>
      </c>
    </row>
    <row r="227" spans="1:7" x14ac:dyDescent="0.35">
      <c r="A227">
        <v>13</v>
      </c>
      <c r="B227" s="10" t="str">
        <f>"Base HOT - "&amp;INDEX(Directions,C209,2)</f>
        <v xml:space="preserve">Base HOT - </v>
      </c>
      <c r="C227">
        <f>INDEX(Lanes,C209,A227*5+COLUMN()-2)</f>
        <v>0</v>
      </c>
      <c r="D227">
        <f>INDEX(Lanes,C209,A227*5+COLUMN()-2)</f>
        <v>0</v>
      </c>
      <c r="E227">
        <f>INDEX(Lanes,C209,A227*5+COLUMN()-2)</f>
        <v>0</v>
      </c>
      <c r="F227">
        <f>INDEX(Lanes,C209,A227*5+COLUMN()-2)</f>
        <v>0</v>
      </c>
      <c r="G227">
        <f>INDEX(Lanes,C209,A227*5+COLUMN()-2)</f>
        <v>0</v>
      </c>
    </row>
    <row r="228" spans="1:7" x14ac:dyDescent="0.35">
      <c r="A228">
        <v>10</v>
      </c>
      <c r="B228" s="10" t="str">
        <f>"Project GP - "&amp;INDEX(Directions,C209,1)</f>
        <v xml:space="preserve">Project GP - </v>
      </c>
      <c r="C228">
        <f>INDEX(Lanes,C209,A228*5+COLUMN()-2)</f>
        <v>0</v>
      </c>
      <c r="D228">
        <f>INDEX(Lanes,C209,A228*5+COLUMN()-2)</f>
        <v>0</v>
      </c>
      <c r="E228">
        <f>INDEX(Lanes,C209,A228*5+COLUMN()-2)</f>
        <v>0</v>
      </c>
      <c r="F228">
        <f>INDEX(Lanes,C209,A228*5+COLUMN()-2)</f>
        <v>0</v>
      </c>
      <c r="G228">
        <f>INDEX(Lanes,C209,A228*5+COLUMN()-2)</f>
        <v>0</v>
      </c>
    </row>
    <row r="229" spans="1:7" x14ac:dyDescent="0.35">
      <c r="A229">
        <v>11</v>
      </c>
      <c r="B229" s="10" t="str">
        <f>"Project HOT - "&amp;INDEX(Directions,C209,1)</f>
        <v xml:space="preserve">Project HOT - </v>
      </c>
      <c r="C229">
        <f>INDEX(Lanes,C209,A229*5+COLUMN()-2)</f>
        <v>0</v>
      </c>
      <c r="D229">
        <f>INDEX(Lanes,C209,A229*5+COLUMN()-2)</f>
        <v>0</v>
      </c>
      <c r="E229">
        <f>INDEX(Lanes,C209,A229*5+COLUMN()-2)</f>
        <v>0</v>
      </c>
      <c r="F229">
        <f>INDEX(Lanes,C209,A229*5+COLUMN()-2)</f>
        <v>0</v>
      </c>
      <c r="G229">
        <f>INDEX(Lanes,C209,A229*5+COLUMN()-2)</f>
        <v>0</v>
      </c>
    </row>
    <row r="230" spans="1:7" x14ac:dyDescent="0.35">
      <c r="A230">
        <v>14</v>
      </c>
      <c r="B230" s="10" t="str">
        <f>"Project GP - "&amp;INDEX(Directions,C209,2)</f>
        <v xml:space="preserve">Project GP - </v>
      </c>
      <c r="C230">
        <f>INDEX(Lanes,C209,A230*5+COLUMN()-2)</f>
        <v>0</v>
      </c>
      <c r="D230">
        <f>INDEX(Lanes,C209,A230*5+COLUMN()-2)</f>
        <v>0</v>
      </c>
      <c r="E230">
        <f>INDEX(Lanes,C209,A230*5+COLUMN()-2)</f>
        <v>0</v>
      </c>
      <c r="F230">
        <f>INDEX(Lanes,C209,A230*5+COLUMN()-2)</f>
        <v>0</v>
      </c>
      <c r="G230">
        <f>INDEX(Lanes,C209,A230*5+COLUMN()-2)</f>
        <v>0</v>
      </c>
    </row>
    <row r="231" spans="1:7" x14ac:dyDescent="0.35">
      <c r="A231">
        <v>15</v>
      </c>
      <c r="B231" s="10" t="str">
        <f>"Project HOT - "&amp;INDEX(Directions,C209,2)</f>
        <v xml:space="preserve">Project HOT - </v>
      </c>
      <c r="C231">
        <f>INDEX(Lanes,C209,A231*5+COLUMN()-2)</f>
        <v>0</v>
      </c>
      <c r="D231">
        <f>INDEX(Lanes,C209,A231*5+COLUMN()-2)</f>
        <v>0</v>
      </c>
      <c r="E231">
        <f>INDEX(Lanes,C209,A231*5+COLUMN()-2)</f>
        <v>0</v>
      </c>
      <c r="F231">
        <f>INDEX(Lanes,C209,A231*5+COLUMN()-2)</f>
        <v>0</v>
      </c>
      <c r="G231">
        <f>INDEX(Lanes,C209,A231*5+COLUMN()-2)</f>
        <v>0</v>
      </c>
    </row>
    <row r="233" spans="1:7" x14ac:dyDescent="0.35">
      <c r="A233">
        <f>ROW()+1</f>
        <v>234</v>
      </c>
      <c r="B233" s="11" t="str">
        <f>"Vehicles "&amp;INDEX(Model_Years,0,1)&amp;":"</f>
        <v>Vehicles 2013:</v>
      </c>
      <c r="C233" t="str">
        <f>INDEX(Time_Periods,1,COLUMN()-2)</f>
        <v>AM Peak</v>
      </c>
      <c r="D233" t="str">
        <f>INDEX(Time_Periods,1,COLUMN()-2)</f>
        <v>Midday</v>
      </c>
      <c r="E233" t="str">
        <f>INDEX(Time_Periods,1,COLUMN()-2)</f>
        <v>PM Peak</v>
      </c>
      <c r="F233" t="str">
        <f>INDEX(Time_Periods,1,COLUMN()-2)</f>
        <v>Night</v>
      </c>
      <c r="G233">
        <f>INDEX(Time_Periods,1,COLUMN()-2)</f>
        <v>0</v>
      </c>
    </row>
    <row r="234" spans="1:7" x14ac:dyDescent="0.35">
      <c r="A234">
        <f>ROW()-1</f>
        <v>233</v>
      </c>
      <c r="B234" s="10" t="str">
        <f>INDEX(Directions,C209,1)&amp;" "&amp;INDEX(User_Classes,1,ROW()-A234)&amp;":"</f>
        <v xml:space="preserve"> SOV:</v>
      </c>
      <c r="C234">
        <f>INDEX(Volumes,C209,(ROW()-A233)*5+COLUMN()-2)</f>
        <v>0</v>
      </c>
      <c r="D234">
        <f>INDEX(Volumes,C209,(ROW()-A233)*5+COLUMN()-2)</f>
        <v>0</v>
      </c>
      <c r="E234">
        <f>INDEX(Volumes,C209,(ROW()-A233)*5+COLUMN()-2)</f>
        <v>0</v>
      </c>
      <c r="F234">
        <f>INDEX(Volumes,C209,(ROW()-A233)*5+COLUMN()-2)</f>
        <v>0</v>
      </c>
      <c r="G234">
        <f>INDEX(Volumes,C209,(ROW()-A233)*5+COLUMN()-2)</f>
        <v>0</v>
      </c>
    </row>
    <row r="235" spans="1:7" x14ac:dyDescent="0.35">
      <c r="B235" s="10" t="str">
        <f>INDEX(Directions,C209,1)&amp;" "&amp;INDEX(User_Classes,1,ROW()-A234)&amp;":"</f>
        <v xml:space="preserve"> HOV2:</v>
      </c>
      <c r="C235">
        <f>INDEX(Volumes,C209,(ROW()-A233)*5+COLUMN()-2)</f>
        <v>0</v>
      </c>
      <c r="D235">
        <f>INDEX(Volumes,C209,(ROW()-A233)*5+COLUMN()-2)</f>
        <v>0</v>
      </c>
      <c r="E235">
        <f>INDEX(Volumes,C209,(ROW()-A233)*5+COLUMN()-2)</f>
        <v>0</v>
      </c>
      <c r="F235">
        <f>INDEX(Volumes,C209,(ROW()-A233)*5+COLUMN()-2)</f>
        <v>0</v>
      </c>
      <c r="G235">
        <f>INDEX(Volumes,C209,(ROW()-A233)*5+COLUMN()-2)</f>
        <v>0</v>
      </c>
    </row>
    <row r="236" spans="1:7" x14ac:dyDescent="0.35">
      <c r="B236" s="10" t="str">
        <f>INDEX(Directions,C209,1)&amp;" "&amp;INDEX(User_Classes,1,ROW()-A234)&amp;":"</f>
        <v xml:space="preserve"> HOV3:</v>
      </c>
      <c r="C236">
        <f>INDEX(Volumes,C209,(ROW()-A233)*5+COLUMN()-2)</f>
        <v>0</v>
      </c>
      <c r="D236">
        <f>INDEX(Volumes,C209,(ROW()-A233)*5+COLUMN()-2)</f>
        <v>0</v>
      </c>
      <c r="E236">
        <f>INDEX(Volumes,C209,(ROW()-A233)*5+COLUMN()-2)</f>
        <v>0</v>
      </c>
      <c r="F236">
        <f>INDEX(Volumes,C209,(ROW()-A233)*5+COLUMN()-2)</f>
        <v>0</v>
      </c>
      <c r="G236">
        <f>INDEX(Volumes,C209,(ROW()-A233)*5+COLUMN()-2)</f>
        <v>0</v>
      </c>
    </row>
    <row r="237" spans="1:7" x14ac:dyDescent="0.35">
      <c r="B237" s="10" t="str">
        <f>INDEX(Directions,C209,1)&amp;" "&amp;INDEX(User_Classes,1,ROW()-A234)&amp;":"</f>
        <v xml:space="preserve"> COM:</v>
      </c>
      <c r="C237">
        <f>INDEX(Volumes,C209,(ROW()-A233)*5+COLUMN()-2)</f>
        <v>0</v>
      </c>
      <c r="D237">
        <f>INDEX(Volumes,C209,(ROW()-A233)*5+COLUMN()-2)</f>
        <v>0</v>
      </c>
      <c r="E237">
        <f>INDEX(Volumes,C209,(ROW()-A233)*5+COLUMN()-2)</f>
        <v>0</v>
      </c>
      <c r="F237">
        <f>INDEX(Volumes,C209,(ROW()-A233)*5+COLUMN()-2)</f>
        <v>0</v>
      </c>
      <c r="G237">
        <f>INDEX(Volumes,C209,(ROW()-A233)*5+COLUMN()-2)</f>
        <v>0</v>
      </c>
    </row>
    <row r="238" spans="1:7" x14ac:dyDescent="0.35">
      <c r="B238" s="10" t="str">
        <f>INDEX(Directions,C209,1)&amp;" "&amp;INDEX(User_Classes,1,ROW()-A234)&amp;":"</f>
        <v xml:space="preserve"> MTK:</v>
      </c>
      <c r="C238">
        <f>INDEX(Volumes,C209,(ROW()-A233)*5+COLUMN()-2)</f>
        <v>0</v>
      </c>
      <c r="D238">
        <f>INDEX(Volumes,C209,(ROW()-A233)*5+COLUMN()-2)</f>
        <v>0</v>
      </c>
      <c r="E238">
        <f>INDEX(Volumes,C209,(ROW()-A233)*5+COLUMN()-2)</f>
        <v>0</v>
      </c>
      <c r="F238">
        <f>INDEX(Volumes,C209,(ROW()-A233)*5+COLUMN()-2)</f>
        <v>0</v>
      </c>
      <c r="G238">
        <f>INDEX(Volumes,C209,(ROW()-A233)*5+COLUMN()-2)</f>
        <v>0</v>
      </c>
    </row>
    <row r="239" spans="1:7" x14ac:dyDescent="0.35">
      <c r="B239" s="10" t="str">
        <f>INDEX(Directions,C209,1)&amp;" "&amp;INDEX(User_Classes,1,ROW()-A234)&amp;":"</f>
        <v xml:space="preserve"> HTK:</v>
      </c>
      <c r="C239">
        <f>INDEX(Volumes,C209,(ROW()-A233)*5+COLUMN()-2)</f>
        <v>0</v>
      </c>
      <c r="D239">
        <f>INDEX(Volumes,C209,(ROW()-A233)*5+COLUMN()-2)</f>
        <v>0</v>
      </c>
      <c r="E239">
        <f>INDEX(Volumes,C209,(ROW()-A233)*5+COLUMN()-2)</f>
        <v>0</v>
      </c>
      <c r="F239">
        <f>INDEX(Volumes,C209,(ROW()-A233)*5+COLUMN()-2)</f>
        <v>0</v>
      </c>
      <c r="G239">
        <f>INDEX(Volumes,C209,(ROW()-A233)*5+COLUMN()-2)</f>
        <v>0</v>
      </c>
    </row>
    <row r="240" spans="1:7" x14ac:dyDescent="0.35">
      <c r="A240">
        <f>ROW()-1</f>
        <v>239</v>
      </c>
      <c r="B240" s="10" t="str">
        <f>INDEX(Directions,C209,2)&amp;" "&amp;INDEX(User_Classes,1,ROW()-A240)&amp;":"</f>
        <v xml:space="preserve"> SOV:</v>
      </c>
      <c r="C240">
        <f>INDEX(Volumes,C209,(ROW()-A233)*5+COLUMN()-2)</f>
        <v>0</v>
      </c>
      <c r="D240">
        <f>INDEX(Volumes,C209,(ROW()-A233)*5+COLUMN()-2)</f>
        <v>0</v>
      </c>
      <c r="E240">
        <f>INDEX(Volumes,C209,(ROW()-A233)*5+COLUMN()-2)</f>
        <v>0</v>
      </c>
      <c r="F240">
        <f>INDEX(Volumes,C209,(ROW()-A233)*5+COLUMN()-2)</f>
        <v>0</v>
      </c>
      <c r="G240">
        <f>INDEX(Volumes,C209,(ROW()-A233)*5+COLUMN()-2)</f>
        <v>0</v>
      </c>
    </row>
    <row r="241" spans="1:7" x14ac:dyDescent="0.35">
      <c r="B241" s="10" t="str">
        <f>INDEX(Directions,C209,2)&amp;" "&amp;INDEX(User_Classes,1,ROW()-A240)&amp;":"</f>
        <v xml:space="preserve"> HOV2:</v>
      </c>
      <c r="C241">
        <f>INDEX(Volumes,C209,(ROW()-A233)*5+COLUMN()-2)</f>
        <v>0</v>
      </c>
      <c r="D241">
        <f>INDEX(Volumes,C209,(ROW()-A233)*5+COLUMN()-2)</f>
        <v>0</v>
      </c>
      <c r="E241">
        <f>INDEX(Volumes,C209,(ROW()-A233)*5+COLUMN()-2)</f>
        <v>0</v>
      </c>
      <c r="F241">
        <f>INDEX(Volumes,C209,(ROW()-A233)*5+COLUMN()-2)</f>
        <v>0</v>
      </c>
      <c r="G241">
        <f>INDEX(Volumes,C209,(ROW()-A233)*5+COLUMN()-2)</f>
        <v>0</v>
      </c>
    </row>
    <row r="242" spans="1:7" x14ac:dyDescent="0.35">
      <c r="B242" s="10" t="str">
        <f>INDEX(Directions,C209,2)&amp;" "&amp;INDEX(User_Classes,1,ROW()-A240)&amp;":"</f>
        <v xml:space="preserve"> HOV3:</v>
      </c>
      <c r="C242">
        <f>INDEX(Volumes,C209,(ROW()-A233)*5+COLUMN()-2)</f>
        <v>0</v>
      </c>
      <c r="D242">
        <f>INDEX(Volumes,C209,(ROW()-A233)*5+COLUMN()-2)</f>
        <v>0</v>
      </c>
      <c r="E242">
        <f>INDEX(Volumes,C209,(ROW()-A233)*5+COLUMN()-2)</f>
        <v>0</v>
      </c>
      <c r="F242">
        <f>INDEX(Volumes,C209,(ROW()-A233)*5+COLUMN()-2)</f>
        <v>0</v>
      </c>
      <c r="G242">
        <f>INDEX(Volumes,C209,(ROW()-A233)*5+COLUMN()-2)</f>
        <v>0</v>
      </c>
    </row>
    <row r="243" spans="1:7" x14ac:dyDescent="0.35">
      <c r="B243" s="10" t="str">
        <f>INDEX(Directions,C209,2)&amp;" "&amp;INDEX(User_Classes,1,ROW()-A240)&amp;":"</f>
        <v xml:space="preserve"> COM:</v>
      </c>
      <c r="C243">
        <f>INDEX(Volumes,C209,(ROW()-A233)*5+COLUMN()-2)</f>
        <v>0</v>
      </c>
      <c r="D243">
        <f>INDEX(Volumes,C209,(ROW()-A233)*5+COLUMN()-2)</f>
        <v>0</v>
      </c>
      <c r="E243">
        <f>INDEX(Volumes,C209,(ROW()-A233)*5+COLUMN()-2)</f>
        <v>0</v>
      </c>
      <c r="F243">
        <f>INDEX(Volumes,C209,(ROW()-A233)*5+COLUMN()-2)</f>
        <v>0</v>
      </c>
      <c r="G243">
        <f>INDEX(Volumes,C209,(ROW()-A233)*5+COLUMN()-2)</f>
        <v>0</v>
      </c>
    </row>
    <row r="244" spans="1:7" x14ac:dyDescent="0.35">
      <c r="B244" s="10" t="str">
        <f>INDEX(Directions,C209,2)&amp;" "&amp;INDEX(User_Classes,1,ROW()-A240)&amp;":"</f>
        <v xml:space="preserve"> MTK:</v>
      </c>
      <c r="C244">
        <f>INDEX(Volumes,C209,(ROW()-A233)*5+COLUMN()-2)</f>
        <v>0</v>
      </c>
      <c r="D244">
        <f>INDEX(Volumes,C209,(ROW()-A233)*5+COLUMN()-2)</f>
        <v>0</v>
      </c>
      <c r="E244">
        <f>INDEX(Volumes,C209,(ROW()-A233)*5+COLUMN()-2)</f>
        <v>0</v>
      </c>
      <c r="F244">
        <f>INDEX(Volumes,C209,(ROW()-A233)*5+COLUMN()-2)</f>
        <v>0</v>
      </c>
      <c r="G244">
        <f>INDEX(Volumes,C209,(ROW()-A233)*5+COLUMN()-2)</f>
        <v>0</v>
      </c>
    </row>
    <row r="245" spans="1:7" x14ac:dyDescent="0.35">
      <c r="B245" s="10" t="str">
        <f>INDEX(Directions,C209,2)&amp;" "&amp;INDEX(User_Classes,1,ROW()-A240)&amp;":"</f>
        <v xml:space="preserve"> HTK:</v>
      </c>
      <c r="C245">
        <f>INDEX(Volumes,C209,(ROW()-A233)*5+COLUMN()-2)</f>
        <v>0</v>
      </c>
      <c r="D245">
        <f>INDEX(Volumes,C209,(ROW()-A233)*5+COLUMN()-2)</f>
        <v>0</v>
      </c>
      <c r="E245">
        <f>INDEX(Volumes,C209,(ROW()-A233)*5+COLUMN()-2)</f>
        <v>0</v>
      </c>
      <c r="F245">
        <f>INDEX(Volumes,C209,(ROW()-A233)*5+COLUMN()-2)</f>
        <v>0</v>
      </c>
      <c r="G245">
        <f>INDEX(Volumes,C209,(ROW()-A233)*5+COLUMN()-2)</f>
        <v>0</v>
      </c>
    </row>
    <row r="247" spans="1:7" x14ac:dyDescent="0.35">
      <c r="A247">
        <f>ROW()-11</f>
        <v>236</v>
      </c>
      <c r="B247" s="11" t="str">
        <f>"Vehicles "&amp;INDEX(Model_Years,0,2)&amp;":"</f>
        <v>Vehicles 2035:</v>
      </c>
      <c r="C247" t="str">
        <f>INDEX(Time_Periods,1,COLUMN()-2)</f>
        <v>AM Peak</v>
      </c>
      <c r="D247" t="str">
        <f>INDEX(Time_Periods,1,COLUMN()-2)</f>
        <v>Midday</v>
      </c>
      <c r="E247" t="str">
        <f>INDEX(Time_Periods,1,COLUMN()-2)</f>
        <v>PM Peak</v>
      </c>
      <c r="F247" t="str">
        <f>INDEX(Time_Periods,1,COLUMN()-2)</f>
        <v>Night</v>
      </c>
      <c r="G247">
        <f>INDEX(Time_Periods,1,COLUMN()-2)</f>
        <v>0</v>
      </c>
    </row>
    <row r="248" spans="1:7" x14ac:dyDescent="0.35">
      <c r="A248">
        <f>ROW()-1</f>
        <v>247</v>
      </c>
      <c r="B248" s="10" t="str">
        <f>INDEX(Directions,C209,1)&amp;" "&amp;INDEX(User_Classes,1,ROW()-A248)&amp;":"</f>
        <v xml:space="preserve"> SOV:</v>
      </c>
      <c r="C248">
        <f>INDEX(Volumes,C209,(ROW()-A247)*5+COLUMN()-2)</f>
        <v>0</v>
      </c>
      <c r="D248">
        <f>INDEX(Volumes,C209,(ROW()-A247)*5+COLUMN()-2)</f>
        <v>0</v>
      </c>
      <c r="E248">
        <f>INDEX(Volumes,C209,(ROW()-A247)*5+COLUMN()-2)</f>
        <v>0</v>
      </c>
      <c r="F248">
        <f>INDEX(Volumes,C209,(ROW()-A247)*5+COLUMN()-2)</f>
        <v>0</v>
      </c>
      <c r="G248">
        <f>INDEX(Volumes,C209,(ROW()-A247)*5+COLUMN()-2)</f>
        <v>0</v>
      </c>
    </row>
    <row r="249" spans="1:7" x14ac:dyDescent="0.35">
      <c r="B249" s="10" t="str">
        <f>INDEX(Directions,C209,1)&amp;" "&amp;INDEX(User_Classes,1,ROW()-A248)&amp;":"</f>
        <v xml:space="preserve"> HOV2:</v>
      </c>
      <c r="C249">
        <f>INDEX(Volumes,C209,(ROW()-A247)*5+COLUMN()-2)</f>
        <v>0</v>
      </c>
      <c r="D249">
        <f>INDEX(Volumes,C209,(ROW()-A247)*5+COLUMN()-2)</f>
        <v>0</v>
      </c>
      <c r="E249">
        <f>INDEX(Volumes,C209,(ROW()-A247)*5+COLUMN()-2)</f>
        <v>0</v>
      </c>
      <c r="F249">
        <f>INDEX(Volumes,C209,(ROW()-A247)*5+COLUMN()-2)</f>
        <v>0</v>
      </c>
      <c r="G249">
        <f>INDEX(Volumes,C209,(ROW()-A247)*5+COLUMN()-2)</f>
        <v>0</v>
      </c>
    </row>
    <row r="250" spans="1:7" x14ac:dyDescent="0.35">
      <c r="B250" s="10" t="str">
        <f>INDEX(Directions,C209,1)&amp;" "&amp;INDEX(User_Classes,1,ROW()-A248)&amp;":"</f>
        <v xml:space="preserve"> HOV3:</v>
      </c>
      <c r="C250">
        <f>INDEX(Volumes,C209,(ROW()-A247)*5+COLUMN()-2)</f>
        <v>0</v>
      </c>
      <c r="D250">
        <f>INDEX(Volumes,C209,(ROW()-A247)*5+COLUMN()-2)</f>
        <v>0</v>
      </c>
      <c r="E250">
        <f>INDEX(Volumes,C209,(ROW()-A247)*5+COLUMN()-2)</f>
        <v>0</v>
      </c>
      <c r="F250">
        <f>INDEX(Volumes,C209,(ROW()-A247)*5+COLUMN()-2)</f>
        <v>0</v>
      </c>
      <c r="G250">
        <f>INDEX(Volumes,C209,(ROW()-A247)*5+COLUMN()-2)</f>
        <v>0</v>
      </c>
    </row>
    <row r="251" spans="1:7" x14ac:dyDescent="0.35">
      <c r="B251" s="10" t="str">
        <f>INDEX(Directions,C209,1)&amp;" "&amp;INDEX(User_Classes,1,ROW()-A248)&amp;":"</f>
        <v xml:space="preserve"> COM:</v>
      </c>
      <c r="C251">
        <f>INDEX(Volumes,C209,(ROW()-A247)*5+COLUMN()-2)</f>
        <v>0</v>
      </c>
      <c r="D251">
        <f>INDEX(Volumes,C209,(ROW()-A247)*5+COLUMN()-2)</f>
        <v>0</v>
      </c>
      <c r="E251">
        <f>INDEX(Volumes,C209,(ROW()-A247)*5+COLUMN()-2)</f>
        <v>0</v>
      </c>
      <c r="F251">
        <f>INDEX(Volumes,C209,(ROW()-A247)*5+COLUMN()-2)</f>
        <v>0</v>
      </c>
      <c r="G251">
        <f>INDEX(Volumes,C209,(ROW()-A247)*5+COLUMN()-2)</f>
        <v>0</v>
      </c>
    </row>
    <row r="252" spans="1:7" x14ac:dyDescent="0.35">
      <c r="B252" s="10" t="str">
        <f>INDEX(Directions,C209,1)&amp;" "&amp;INDEX(User_Classes,1,ROW()-A248)&amp;":"</f>
        <v xml:space="preserve"> MTK:</v>
      </c>
      <c r="C252">
        <f>INDEX(Volumes,C209,(ROW()-A247)*5+COLUMN()-2)</f>
        <v>0</v>
      </c>
      <c r="D252">
        <f>INDEX(Volumes,C209,(ROW()-A247)*5+COLUMN()-2)</f>
        <v>0</v>
      </c>
      <c r="E252">
        <f>INDEX(Volumes,C209,(ROW()-A247)*5+COLUMN()-2)</f>
        <v>0</v>
      </c>
      <c r="F252">
        <f>INDEX(Volumes,C209,(ROW()-A247)*5+COLUMN()-2)</f>
        <v>0</v>
      </c>
      <c r="G252">
        <f>INDEX(Volumes,C209,(ROW()-A247)*5+COLUMN()-2)</f>
        <v>0</v>
      </c>
    </row>
    <row r="253" spans="1:7" x14ac:dyDescent="0.35">
      <c r="B253" s="10" t="str">
        <f>INDEX(Directions,C209,1)&amp;" "&amp;INDEX(User_Classes,1,ROW()-A248)&amp;":"</f>
        <v xml:space="preserve"> HTK:</v>
      </c>
      <c r="C253">
        <f>INDEX(Volumes,C209,(ROW()-A247)*5+COLUMN()-2)</f>
        <v>0</v>
      </c>
      <c r="D253">
        <f>INDEX(Volumes,C209,(ROW()-A247)*5+COLUMN()-2)</f>
        <v>0</v>
      </c>
      <c r="E253">
        <f>INDEX(Volumes,C209,(ROW()-A247)*5+COLUMN()-2)</f>
        <v>0</v>
      </c>
      <c r="F253">
        <f>INDEX(Volumes,C209,(ROW()-A247)*5+COLUMN()-2)</f>
        <v>0</v>
      </c>
      <c r="G253">
        <f>INDEX(Volumes,C209,(ROW()-A247)*5+COLUMN()-2)</f>
        <v>0</v>
      </c>
    </row>
    <row r="254" spans="1:7" x14ac:dyDescent="0.35">
      <c r="A254">
        <f>ROW()-1</f>
        <v>253</v>
      </c>
      <c r="B254" s="10" t="str">
        <f>INDEX(Directions,C209,2)&amp;" "&amp;INDEX(User_Classes,1,ROW()-A254)&amp;":"</f>
        <v xml:space="preserve"> SOV:</v>
      </c>
      <c r="C254">
        <f>INDEX(Volumes,C209,(ROW()-A247)*5+COLUMN()-2)</f>
        <v>0</v>
      </c>
      <c r="D254">
        <f>INDEX(Volumes,C209,(ROW()-A247)*5+COLUMN()-2)</f>
        <v>0</v>
      </c>
      <c r="E254">
        <f>INDEX(Volumes,C209,(ROW()-A247)*5+COLUMN()-2)</f>
        <v>0</v>
      </c>
      <c r="F254">
        <f>INDEX(Volumes,C209,(ROW()-A247)*5+COLUMN()-2)</f>
        <v>0</v>
      </c>
      <c r="G254">
        <f>INDEX(Volumes,C209,(ROW()-A247)*5+COLUMN()-2)</f>
        <v>0</v>
      </c>
    </row>
    <row r="255" spans="1:7" x14ac:dyDescent="0.35">
      <c r="B255" s="10" t="str">
        <f>INDEX(Directions,C209,2)&amp;" "&amp;INDEX(User_Classes,1,ROW()-A254)&amp;":"</f>
        <v xml:space="preserve"> HOV2:</v>
      </c>
      <c r="C255">
        <f>INDEX(Volumes,C209,(ROW()-A247)*5+COLUMN()-2)</f>
        <v>0</v>
      </c>
      <c r="D255">
        <f>INDEX(Volumes,C209,(ROW()-A247)*5+COLUMN()-2)</f>
        <v>0</v>
      </c>
      <c r="E255">
        <f>INDEX(Volumes,C209,(ROW()-A247)*5+COLUMN()-2)</f>
        <v>0</v>
      </c>
      <c r="F255">
        <f>INDEX(Volumes,C209,(ROW()-A247)*5+COLUMN()-2)</f>
        <v>0</v>
      </c>
      <c r="G255">
        <f>INDEX(Volumes,C209,(ROW()-A247)*5+COLUMN()-2)</f>
        <v>0</v>
      </c>
    </row>
    <row r="256" spans="1:7" x14ac:dyDescent="0.35">
      <c r="B256" s="10" t="str">
        <f>INDEX(Directions,C209,2)&amp;" "&amp;INDEX(User_Classes,1,ROW()-A254)&amp;":"</f>
        <v xml:space="preserve"> HOV3:</v>
      </c>
      <c r="C256">
        <f>INDEX(Volumes,C209,(ROW()-A247)*5+COLUMN()-2)</f>
        <v>0</v>
      </c>
      <c r="D256">
        <f>INDEX(Volumes,C209,(ROW()-A247)*5+COLUMN()-2)</f>
        <v>0</v>
      </c>
      <c r="E256">
        <f>INDEX(Volumes,C209,(ROW()-A247)*5+COLUMN()-2)</f>
        <v>0</v>
      </c>
      <c r="F256">
        <f>INDEX(Volumes,C209,(ROW()-A247)*5+COLUMN()-2)</f>
        <v>0</v>
      </c>
      <c r="G256">
        <f>INDEX(Volumes,C209,(ROW()-A247)*5+COLUMN()-2)</f>
        <v>0</v>
      </c>
    </row>
    <row r="257" spans="1:7" x14ac:dyDescent="0.35">
      <c r="B257" s="10" t="str">
        <f>INDEX(Directions,C209,2)&amp;" "&amp;INDEX(User_Classes,1,ROW()-A254)&amp;":"</f>
        <v xml:space="preserve"> COM:</v>
      </c>
      <c r="C257">
        <f>INDEX(Volumes,C209,(ROW()-A247)*5+COLUMN()-2)</f>
        <v>0</v>
      </c>
      <c r="D257">
        <f>INDEX(Volumes,C209,(ROW()-A247)*5+COLUMN()-2)</f>
        <v>0</v>
      </c>
      <c r="E257">
        <f>INDEX(Volumes,C209,(ROW()-A247)*5+COLUMN()-2)</f>
        <v>0</v>
      </c>
      <c r="F257">
        <f>INDEX(Volumes,C209,(ROW()-A247)*5+COLUMN()-2)</f>
        <v>0</v>
      </c>
      <c r="G257">
        <f>INDEX(Volumes,C209,(ROW()-A247)*5+COLUMN()-2)</f>
        <v>0</v>
      </c>
    </row>
    <row r="258" spans="1:7" x14ac:dyDescent="0.35">
      <c r="B258" s="10" t="str">
        <f>INDEX(Directions,C209,2)&amp;" "&amp;INDEX(User_Classes,1,ROW()-A254)&amp;":"</f>
        <v xml:space="preserve"> MTK:</v>
      </c>
      <c r="C258">
        <f>INDEX(Volumes,C209,(ROW()-A247)*5+COLUMN()-2)</f>
        <v>0</v>
      </c>
      <c r="D258">
        <f>INDEX(Volumes,C209,(ROW()-A247)*5+COLUMN()-2)</f>
        <v>0</v>
      </c>
      <c r="E258">
        <f>INDEX(Volumes,C209,(ROW()-A247)*5+COLUMN()-2)</f>
        <v>0</v>
      </c>
      <c r="F258">
        <f>INDEX(Volumes,C209,(ROW()-A247)*5+COLUMN()-2)</f>
        <v>0</v>
      </c>
      <c r="G258">
        <f>INDEX(Volumes,C209,(ROW()-A247)*5+COLUMN()-2)</f>
        <v>0</v>
      </c>
    </row>
    <row r="259" spans="1:7" x14ac:dyDescent="0.35">
      <c r="B259" s="10" t="str">
        <f>INDEX(Directions,C209,2)&amp;" "&amp;INDEX(User_Classes,1,ROW()-A254)&amp;":"</f>
        <v xml:space="preserve"> HTK:</v>
      </c>
      <c r="C259">
        <f>INDEX(Volumes,C209,(ROW()-A247)*5+COLUMN()-2)</f>
        <v>0</v>
      </c>
      <c r="D259">
        <f>INDEX(Volumes,C209,(ROW()-A247)*5+COLUMN()-2)</f>
        <v>0</v>
      </c>
      <c r="E259">
        <f>INDEX(Volumes,C209,(ROW()-A247)*5+COLUMN()-2)</f>
        <v>0</v>
      </c>
      <c r="F259">
        <f>INDEX(Volumes,C209,(ROW()-A247)*5+COLUMN()-2)</f>
        <v>0</v>
      </c>
      <c r="G259">
        <f>INDEX(Volumes,C209,(ROW()-A247)*5+COLUMN()-2)</f>
        <v>0</v>
      </c>
    </row>
    <row r="261" spans="1:7" x14ac:dyDescent="0.35">
      <c r="B261" s="10" t="s">
        <v>62</v>
      </c>
      <c r="C261" s="10">
        <f>CEILING(ROW()/52,1)</f>
        <v>6</v>
      </c>
      <c r="E261" s="10"/>
      <c r="F261" s="10"/>
      <c r="G261" s="10"/>
    </row>
    <row r="262" spans="1:7" x14ac:dyDescent="0.35">
      <c r="B262" s="10" t="s">
        <v>61</v>
      </c>
      <c r="C262" s="10">
        <f>INDEX(Segment_Names,1,C261)</f>
        <v>0</v>
      </c>
      <c r="E262" s="10"/>
      <c r="F262" s="10"/>
      <c r="G262" s="10"/>
    </row>
    <row r="263" spans="1:7" x14ac:dyDescent="0.35">
      <c r="B263" s="10" t="s">
        <v>63</v>
      </c>
      <c r="C263" s="12">
        <f>INDEX(Segment_Lengths,C261,1)</f>
        <v>0</v>
      </c>
      <c r="D263" t="s">
        <v>64</v>
      </c>
    </row>
    <row r="265" spans="1:7" x14ac:dyDescent="0.35">
      <c r="B265" s="11" t="str">
        <f>"Lanes "&amp;INDEX(Model_Years,0,1)&amp;":"</f>
        <v>Lanes 2013:</v>
      </c>
      <c r="C265" t="str">
        <f>INDEX(Time_Periods,1,COLUMN()-2)</f>
        <v>AM Peak</v>
      </c>
      <c r="D265" t="str">
        <f>INDEX(Time_Periods,1,COLUMN()-2)</f>
        <v>Midday</v>
      </c>
      <c r="E265" t="str">
        <f>INDEX(Time_Periods,1,COLUMN()-2)</f>
        <v>PM Peak</v>
      </c>
      <c r="F265" t="str">
        <f>INDEX(Time_Periods,1,COLUMN()-2)</f>
        <v>Night</v>
      </c>
      <c r="G265">
        <f>INDEX(Time_Periods,1,COLUMN()-2)</f>
        <v>0</v>
      </c>
    </row>
    <row r="266" spans="1:7" x14ac:dyDescent="0.35">
      <c r="A266">
        <v>0</v>
      </c>
      <c r="B266" s="10" t="str">
        <f>"Base GP - "&amp;INDEX(Directions,C261,1)</f>
        <v xml:space="preserve">Base GP - </v>
      </c>
      <c r="C266">
        <f>INDEX(Lanes,C261,A266*5+COLUMN()-2)</f>
        <v>0</v>
      </c>
      <c r="D266">
        <f>INDEX(Lanes,C261,A266*5+COLUMN()-2)</f>
        <v>0</v>
      </c>
      <c r="E266">
        <f>INDEX(Lanes,C261,A266*5+COLUMN()-2)</f>
        <v>0</v>
      </c>
      <c r="F266">
        <f>INDEX(Lanes,C261,A266*5+COLUMN()-2)</f>
        <v>0</v>
      </c>
      <c r="G266">
        <f>INDEX(Lanes,C261,A266*5+COLUMN()-2)</f>
        <v>0</v>
      </c>
    </row>
    <row r="267" spans="1:7" x14ac:dyDescent="0.35">
      <c r="A267">
        <v>1</v>
      </c>
      <c r="B267" s="10" t="str">
        <f>"Base HOT - "&amp;INDEX(Directions,C261,1)</f>
        <v xml:space="preserve">Base HOT - </v>
      </c>
      <c r="C267">
        <f>INDEX(Lanes,C261,A267*5+COLUMN()-2)</f>
        <v>0</v>
      </c>
      <c r="D267">
        <f>INDEX(Lanes,C261,A267*5+COLUMN()-2)</f>
        <v>0</v>
      </c>
      <c r="E267">
        <f>INDEX(Lanes,C261,A267*5+COLUMN()-2)</f>
        <v>0</v>
      </c>
      <c r="F267">
        <f>INDEX(Lanes,C261,A267*5+COLUMN()-2)</f>
        <v>0</v>
      </c>
      <c r="G267">
        <f>INDEX(Lanes,C261,A267*5+COLUMN()-2)</f>
        <v>0</v>
      </c>
    </row>
    <row r="268" spans="1:7" x14ac:dyDescent="0.35">
      <c r="A268">
        <v>4</v>
      </c>
      <c r="B268" s="10" t="str">
        <f>"Base GP - "&amp;INDEX(Directions,C261,2)</f>
        <v xml:space="preserve">Base GP - </v>
      </c>
      <c r="C268">
        <f>INDEX(Lanes,C261,A268*5+COLUMN()-2)</f>
        <v>0</v>
      </c>
      <c r="D268">
        <f>INDEX(Lanes,C261,A268*5+COLUMN()-2)</f>
        <v>0</v>
      </c>
      <c r="E268">
        <f>INDEX(Lanes,C261,A268*5+COLUMN()-2)</f>
        <v>0</v>
      </c>
      <c r="F268">
        <f>INDEX(Lanes,C261,A268*5+COLUMN()-2)</f>
        <v>0</v>
      </c>
      <c r="G268">
        <f>INDEX(Lanes,C261,A268*5+COLUMN()-2)</f>
        <v>0</v>
      </c>
    </row>
    <row r="269" spans="1:7" x14ac:dyDescent="0.35">
      <c r="A269">
        <v>5</v>
      </c>
      <c r="B269" s="10" t="str">
        <f>"Base HOT - "&amp;INDEX(Directions,C261,2)</f>
        <v xml:space="preserve">Base HOT - </v>
      </c>
      <c r="C269">
        <f>INDEX(Lanes,C261,A269*5+COLUMN()-2)</f>
        <v>0</v>
      </c>
      <c r="D269">
        <f>INDEX(Lanes,C261,A269*5+COLUMN()-2)</f>
        <v>0</v>
      </c>
      <c r="E269">
        <f>INDEX(Lanes,C261,A269*5+COLUMN()-2)</f>
        <v>0</v>
      </c>
      <c r="F269">
        <f>INDEX(Lanes,C261,A269*5+COLUMN()-2)</f>
        <v>0</v>
      </c>
      <c r="G269">
        <f>INDEX(Lanes,C261,A269*5+COLUMN()-2)</f>
        <v>0</v>
      </c>
    </row>
    <row r="270" spans="1:7" x14ac:dyDescent="0.35">
      <c r="A270">
        <v>2</v>
      </c>
      <c r="B270" s="10" t="str">
        <f>"Project GP - "&amp;INDEX(Directions,C261,1)</f>
        <v xml:space="preserve">Project GP - </v>
      </c>
      <c r="C270">
        <f>INDEX(Lanes,C261,A270*5+COLUMN()-2)</f>
        <v>0</v>
      </c>
      <c r="D270">
        <f>INDEX(Lanes,C261,A270*5+COLUMN()-2)</f>
        <v>0</v>
      </c>
      <c r="E270">
        <f>INDEX(Lanes,C261,A270*5+COLUMN()-2)</f>
        <v>0</v>
      </c>
      <c r="F270">
        <f>INDEX(Lanes,C261,A270*5+COLUMN()-2)</f>
        <v>0</v>
      </c>
      <c r="G270">
        <f>INDEX(Lanes,C261,A270*5+COLUMN()-2)</f>
        <v>0</v>
      </c>
    </row>
    <row r="271" spans="1:7" x14ac:dyDescent="0.35">
      <c r="A271">
        <v>3</v>
      </c>
      <c r="B271" s="10" t="str">
        <f>"Project HOT - "&amp;INDEX(Directions,C261,1)</f>
        <v xml:space="preserve">Project HOT - </v>
      </c>
      <c r="C271">
        <f>INDEX(Lanes,C261,A271*5+COLUMN()-2)</f>
        <v>0</v>
      </c>
      <c r="D271">
        <f>INDEX(Lanes,C261,A271*5+COLUMN()-2)</f>
        <v>0</v>
      </c>
      <c r="E271">
        <f>INDEX(Lanes,C261,A271*5+COLUMN()-2)</f>
        <v>0</v>
      </c>
      <c r="F271">
        <f>INDEX(Lanes,C261,A271*5+COLUMN()-2)</f>
        <v>0</v>
      </c>
      <c r="G271">
        <f>INDEX(Lanes,C261,A271*5+COLUMN()-2)</f>
        <v>0</v>
      </c>
    </row>
    <row r="272" spans="1:7" x14ac:dyDescent="0.35">
      <c r="A272">
        <v>6</v>
      </c>
      <c r="B272" s="10" t="str">
        <f>"Project GP - "&amp;INDEX(Directions,C261,2)</f>
        <v xml:space="preserve">Project GP - </v>
      </c>
      <c r="C272">
        <f>INDEX(Lanes,C261,A272*5+COLUMN()-2)</f>
        <v>0</v>
      </c>
      <c r="D272">
        <f>INDEX(Lanes,C261,A272*5+COLUMN()-2)</f>
        <v>0</v>
      </c>
      <c r="E272">
        <f>INDEX(Lanes,C261,A272*5+COLUMN()-2)</f>
        <v>0</v>
      </c>
      <c r="F272">
        <f>INDEX(Lanes,C261,A272*5+COLUMN()-2)</f>
        <v>0</v>
      </c>
      <c r="G272">
        <f>INDEX(Lanes,C261,A272*5+COLUMN()-2)</f>
        <v>0</v>
      </c>
    </row>
    <row r="273" spans="1:7" x14ac:dyDescent="0.35">
      <c r="A273">
        <v>7</v>
      </c>
      <c r="B273" s="10" t="str">
        <f>"Project HOT - "&amp;INDEX(Directions,C261,2)</f>
        <v xml:space="preserve">Project HOT - </v>
      </c>
      <c r="C273">
        <f>INDEX(Lanes,C261,A273*5+COLUMN()-2)</f>
        <v>0</v>
      </c>
      <c r="D273">
        <f>INDEX(Lanes,C261,A273*5+COLUMN()-2)</f>
        <v>0</v>
      </c>
      <c r="E273">
        <f>INDEX(Lanes,C261,A273*5+COLUMN()-2)</f>
        <v>0</v>
      </c>
      <c r="F273">
        <f>INDEX(Lanes,C261,A273*5+COLUMN()-2)</f>
        <v>0</v>
      </c>
      <c r="G273">
        <f>INDEX(Lanes,C261,A273*5+COLUMN()-2)</f>
        <v>0</v>
      </c>
    </row>
    <row r="274" spans="1:7" x14ac:dyDescent="0.35">
      <c r="B274" s="10"/>
    </row>
    <row r="275" spans="1:7" x14ac:dyDescent="0.35">
      <c r="B275" s="11" t="str">
        <f>"Lanes "&amp;INDEX(Model_Years,0,2)&amp;":"</f>
        <v>Lanes 2035:</v>
      </c>
      <c r="C275" t="str">
        <f>INDEX(Time_Periods,1,COLUMN()-2)</f>
        <v>AM Peak</v>
      </c>
      <c r="D275" t="str">
        <f>INDEX(Time_Periods,1,COLUMN()-2)</f>
        <v>Midday</v>
      </c>
      <c r="E275" t="str">
        <f>INDEX(Time_Periods,1,COLUMN()-2)</f>
        <v>PM Peak</v>
      </c>
      <c r="F275" t="str">
        <f>INDEX(Time_Periods,1,COLUMN()-2)</f>
        <v>Night</v>
      </c>
      <c r="G275">
        <f>INDEX(Time_Periods,1,COLUMN()-2)</f>
        <v>0</v>
      </c>
    </row>
    <row r="276" spans="1:7" x14ac:dyDescent="0.35">
      <c r="A276">
        <v>8</v>
      </c>
      <c r="B276" s="10" t="str">
        <f>"Base GP - "&amp;INDEX(Directions,C261,1)</f>
        <v xml:space="preserve">Base GP - </v>
      </c>
      <c r="C276">
        <f>INDEX(Lanes,C261,A276*5+COLUMN()-2)</f>
        <v>0</v>
      </c>
      <c r="D276">
        <f>INDEX(Lanes,C261,A276*5+COLUMN()-2)</f>
        <v>0</v>
      </c>
      <c r="E276">
        <f>INDEX(Lanes,C261,A276*5+COLUMN()-2)</f>
        <v>0</v>
      </c>
      <c r="F276">
        <f>INDEX(Lanes,C261,A276*5+COLUMN()-2)</f>
        <v>0</v>
      </c>
      <c r="G276">
        <f>INDEX(Lanes,C261,A276*5+COLUMN()-2)</f>
        <v>0</v>
      </c>
    </row>
    <row r="277" spans="1:7" x14ac:dyDescent="0.35">
      <c r="A277">
        <v>9</v>
      </c>
      <c r="B277" s="10" t="str">
        <f>"Base HOT - "&amp;INDEX(Directions,C261,1)</f>
        <v xml:space="preserve">Base HOT - </v>
      </c>
      <c r="C277">
        <f>INDEX(Lanes,C261,A277*5+COLUMN()-2)</f>
        <v>0</v>
      </c>
      <c r="D277">
        <f>INDEX(Lanes,C261,A277*5+COLUMN()-2)</f>
        <v>0</v>
      </c>
      <c r="E277">
        <f>INDEX(Lanes,C261,A277*5+COLUMN()-2)</f>
        <v>0</v>
      </c>
      <c r="F277">
        <f>INDEX(Lanes,C261,A277*5+COLUMN()-2)</f>
        <v>0</v>
      </c>
      <c r="G277">
        <f>INDEX(Lanes,C261,A277*5+COLUMN()-2)</f>
        <v>0</v>
      </c>
    </row>
    <row r="278" spans="1:7" x14ac:dyDescent="0.35">
      <c r="A278">
        <v>12</v>
      </c>
      <c r="B278" s="10" t="str">
        <f>"Base GP - "&amp;INDEX(Directions,C261,2)</f>
        <v xml:space="preserve">Base GP - </v>
      </c>
      <c r="C278">
        <f>INDEX(Lanes,C261,A278*5+COLUMN()-2)</f>
        <v>0</v>
      </c>
      <c r="D278">
        <f>INDEX(Lanes,C261,A278*5+COLUMN()-2)</f>
        <v>0</v>
      </c>
      <c r="E278">
        <f>INDEX(Lanes,C261,A278*5+COLUMN()-2)</f>
        <v>0</v>
      </c>
      <c r="F278">
        <f>INDEX(Lanes,C261,A278*5+COLUMN()-2)</f>
        <v>0</v>
      </c>
      <c r="G278">
        <f>INDEX(Lanes,C261,A278*5+COLUMN()-2)</f>
        <v>0</v>
      </c>
    </row>
    <row r="279" spans="1:7" x14ac:dyDescent="0.35">
      <c r="A279">
        <v>13</v>
      </c>
      <c r="B279" s="10" t="str">
        <f>"Base HOT - "&amp;INDEX(Directions,C261,2)</f>
        <v xml:space="preserve">Base HOT - </v>
      </c>
      <c r="C279">
        <f>INDEX(Lanes,C261,A279*5+COLUMN()-2)</f>
        <v>0</v>
      </c>
      <c r="D279">
        <f>INDEX(Lanes,C261,A279*5+COLUMN()-2)</f>
        <v>0</v>
      </c>
      <c r="E279">
        <f>INDEX(Lanes,C261,A279*5+COLUMN()-2)</f>
        <v>0</v>
      </c>
      <c r="F279">
        <f>INDEX(Lanes,C261,A279*5+COLUMN()-2)</f>
        <v>0</v>
      </c>
      <c r="G279">
        <f>INDEX(Lanes,C261,A279*5+COLUMN()-2)</f>
        <v>0</v>
      </c>
    </row>
    <row r="280" spans="1:7" x14ac:dyDescent="0.35">
      <c r="A280">
        <v>10</v>
      </c>
      <c r="B280" s="10" t="str">
        <f>"Project GP - "&amp;INDEX(Directions,C261,1)</f>
        <v xml:space="preserve">Project GP - </v>
      </c>
      <c r="C280">
        <f>INDEX(Lanes,C261,A280*5+COLUMN()-2)</f>
        <v>0</v>
      </c>
      <c r="D280">
        <f>INDEX(Lanes,C261,A280*5+COLUMN()-2)</f>
        <v>0</v>
      </c>
      <c r="E280">
        <f>INDEX(Lanes,C261,A280*5+COLUMN()-2)</f>
        <v>0</v>
      </c>
      <c r="F280">
        <f>INDEX(Lanes,C261,A280*5+COLUMN()-2)</f>
        <v>0</v>
      </c>
      <c r="G280">
        <f>INDEX(Lanes,C261,A280*5+COLUMN()-2)</f>
        <v>0</v>
      </c>
    </row>
    <row r="281" spans="1:7" x14ac:dyDescent="0.35">
      <c r="A281">
        <v>11</v>
      </c>
      <c r="B281" s="10" t="str">
        <f>"Project HOT - "&amp;INDEX(Directions,C261,1)</f>
        <v xml:space="preserve">Project HOT - </v>
      </c>
      <c r="C281">
        <f>INDEX(Lanes,C261,A281*5+COLUMN()-2)</f>
        <v>0</v>
      </c>
      <c r="D281">
        <f>INDEX(Lanes,C261,A281*5+COLUMN()-2)</f>
        <v>0</v>
      </c>
      <c r="E281">
        <f>INDEX(Lanes,C261,A281*5+COLUMN()-2)</f>
        <v>0</v>
      </c>
      <c r="F281">
        <f>INDEX(Lanes,C261,A281*5+COLUMN()-2)</f>
        <v>0</v>
      </c>
      <c r="G281">
        <f>INDEX(Lanes,C261,A281*5+COLUMN()-2)</f>
        <v>0</v>
      </c>
    </row>
    <row r="282" spans="1:7" x14ac:dyDescent="0.35">
      <c r="A282">
        <v>14</v>
      </c>
      <c r="B282" s="10" t="str">
        <f>"Project GP - "&amp;INDEX(Directions,C261,2)</f>
        <v xml:space="preserve">Project GP - </v>
      </c>
      <c r="C282">
        <f>INDEX(Lanes,C261,A282*5+COLUMN()-2)</f>
        <v>0</v>
      </c>
      <c r="D282">
        <f>INDEX(Lanes,C261,A282*5+COLUMN()-2)</f>
        <v>0</v>
      </c>
      <c r="E282">
        <f>INDEX(Lanes,C261,A282*5+COLUMN()-2)</f>
        <v>0</v>
      </c>
      <c r="F282">
        <f>INDEX(Lanes,C261,A282*5+COLUMN()-2)</f>
        <v>0</v>
      </c>
      <c r="G282">
        <f>INDEX(Lanes,C261,A282*5+COLUMN()-2)</f>
        <v>0</v>
      </c>
    </row>
    <row r="283" spans="1:7" x14ac:dyDescent="0.35">
      <c r="A283">
        <v>15</v>
      </c>
      <c r="B283" s="10" t="str">
        <f>"Project HOT - "&amp;INDEX(Directions,C261,2)</f>
        <v xml:space="preserve">Project HOT - </v>
      </c>
      <c r="C283">
        <f>INDEX(Lanes,C261,A283*5+COLUMN()-2)</f>
        <v>0</v>
      </c>
      <c r="D283">
        <f>INDEX(Lanes,C261,A283*5+COLUMN()-2)</f>
        <v>0</v>
      </c>
      <c r="E283">
        <f>INDEX(Lanes,C261,A283*5+COLUMN()-2)</f>
        <v>0</v>
      </c>
      <c r="F283">
        <f>INDEX(Lanes,C261,A283*5+COLUMN()-2)</f>
        <v>0</v>
      </c>
      <c r="G283">
        <f>INDEX(Lanes,C261,A283*5+COLUMN()-2)</f>
        <v>0</v>
      </c>
    </row>
    <row r="285" spans="1:7" x14ac:dyDescent="0.35">
      <c r="A285">
        <f>ROW()+1</f>
        <v>286</v>
      </c>
      <c r="B285" s="11" t="str">
        <f>"Vehicles "&amp;INDEX(Model_Years,0,1)&amp;":"</f>
        <v>Vehicles 2013:</v>
      </c>
      <c r="C285" t="str">
        <f>INDEX(Time_Periods,1,COLUMN()-2)</f>
        <v>AM Peak</v>
      </c>
      <c r="D285" t="str">
        <f>INDEX(Time_Periods,1,COLUMN()-2)</f>
        <v>Midday</v>
      </c>
      <c r="E285" t="str">
        <f>INDEX(Time_Periods,1,COLUMN()-2)</f>
        <v>PM Peak</v>
      </c>
      <c r="F285" t="str">
        <f>INDEX(Time_Periods,1,COLUMN()-2)</f>
        <v>Night</v>
      </c>
      <c r="G285">
        <f>INDEX(Time_Periods,1,COLUMN()-2)</f>
        <v>0</v>
      </c>
    </row>
    <row r="286" spans="1:7" x14ac:dyDescent="0.35">
      <c r="A286">
        <f>ROW()-1</f>
        <v>285</v>
      </c>
      <c r="B286" s="10" t="str">
        <f>INDEX(Directions,C261,1)&amp;" "&amp;INDEX(User_Classes,1,ROW()-A286)&amp;":"</f>
        <v xml:space="preserve"> SOV:</v>
      </c>
      <c r="C286">
        <f>INDEX(Volumes,C261,(ROW()-A285)*5+COLUMN()-2)</f>
        <v>0</v>
      </c>
      <c r="D286">
        <f>INDEX(Volumes,C261,(ROW()-A285)*5+COLUMN()-2)</f>
        <v>0</v>
      </c>
      <c r="E286">
        <f>INDEX(Volumes,C261,(ROW()-A285)*5+COLUMN()-2)</f>
        <v>0</v>
      </c>
      <c r="F286">
        <f>INDEX(Volumes,C261,(ROW()-A285)*5+COLUMN()-2)</f>
        <v>0</v>
      </c>
      <c r="G286">
        <f>INDEX(Volumes,C261,(ROW()-A285)*5+COLUMN()-2)</f>
        <v>0</v>
      </c>
    </row>
    <row r="287" spans="1:7" x14ac:dyDescent="0.35">
      <c r="B287" s="10" t="str">
        <f>INDEX(Directions,C261,1)&amp;" "&amp;INDEX(User_Classes,1,ROW()-A286)&amp;":"</f>
        <v xml:space="preserve"> HOV2:</v>
      </c>
      <c r="C287">
        <f>INDEX(Volumes,C261,(ROW()-A285)*5+COLUMN()-2)</f>
        <v>0</v>
      </c>
      <c r="D287">
        <f>INDEX(Volumes,C261,(ROW()-A285)*5+COLUMN()-2)</f>
        <v>0</v>
      </c>
      <c r="E287">
        <f>INDEX(Volumes,C261,(ROW()-A285)*5+COLUMN()-2)</f>
        <v>0</v>
      </c>
      <c r="F287">
        <f>INDEX(Volumes,C261,(ROW()-A285)*5+COLUMN()-2)</f>
        <v>0</v>
      </c>
      <c r="G287">
        <f>INDEX(Volumes,C261,(ROW()-A285)*5+COLUMN()-2)</f>
        <v>0</v>
      </c>
    </row>
    <row r="288" spans="1:7" x14ac:dyDescent="0.35">
      <c r="B288" s="10" t="str">
        <f>INDEX(Directions,C261,1)&amp;" "&amp;INDEX(User_Classes,1,ROW()-A286)&amp;":"</f>
        <v xml:space="preserve"> HOV3:</v>
      </c>
      <c r="C288">
        <f>INDEX(Volumes,C261,(ROW()-A285)*5+COLUMN()-2)</f>
        <v>0</v>
      </c>
      <c r="D288">
        <f>INDEX(Volumes,C261,(ROW()-A285)*5+COLUMN()-2)</f>
        <v>0</v>
      </c>
      <c r="E288">
        <f>INDEX(Volumes,C261,(ROW()-A285)*5+COLUMN()-2)</f>
        <v>0</v>
      </c>
      <c r="F288">
        <f>INDEX(Volumes,C261,(ROW()-A285)*5+COLUMN()-2)</f>
        <v>0</v>
      </c>
      <c r="G288">
        <f>INDEX(Volumes,C261,(ROW()-A285)*5+COLUMN()-2)</f>
        <v>0</v>
      </c>
    </row>
    <row r="289" spans="1:7" x14ac:dyDescent="0.35">
      <c r="B289" s="10" t="str">
        <f>INDEX(Directions,C261,1)&amp;" "&amp;INDEX(User_Classes,1,ROW()-A286)&amp;":"</f>
        <v xml:space="preserve"> COM:</v>
      </c>
      <c r="C289">
        <f>INDEX(Volumes,C261,(ROW()-A285)*5+COLUMN()-2)</f>
        <v>0</v>
      </c>
      <c r="D289">
        <f>INDEX(Volumes,C261,(ROW()-A285)*5+COLUMN()-2)</f>
        <v>0</v>
      </c>
      <c r="E289">
        <f>INDEX(Volumes,C261,(ROW()-A285)*5+COLUMN()-2)</f>
        <v>0</v>
      </c>
      <c r="F289">
        <f>INDEX(Volumes,C261,(ROW()-A285)*5+COLUMN()-2)</f>
        <v>0</v>
      </c>
      <c r="G289">
        <f>INDEX(Volumes,C261,(ROW()-A285)*5+COLUMN()-2)</f>
        <v>0</v>
      </c>
    </row>
    <row r="290" spans="1:7" x14ac:dyDescent="0.35">
      <c r="B290" s="10" t="str">
        <f>INDEX(Directions,C261,1)&amp;" "&amp;INDEX(User_Classes,1,ROW()-A286)&amp;":"</f>
        <v xml:space="preserve"> MTK:</v>
      </c>
      <c r="C290">
        <f>INDEX(Volumes,C261,(ROW()-A285)*5+COLUMN()-2)</f>
        <v>0</v>
      </c>
      <c r="D290">
        <f>INDEX(Volumes,C261,(ROW()-A285)*5+COLUMN()-2)</f>
        <v>0</v>
      </c>
      <c r="E290">
        <f>INDEX(Volumes,C261,(ROW()-A285)*5+COLUMN()-2)</f>
        <v>0</v>
      </c>
      <c r="F290">
        <f>INDEX(Volumes,C261,(ROW()-A285)*5+COLUMN()-2)</f>
        <v>0</v>
      </c>
      <c r="G290">
        <f>INDEX(Volumes,C261,(ROW()-A285)*5+COLUMN()-2)</f>
        <v>0</v>
      </c>
    </row>
    <row r="291" spans="1:7" x14ac:dyDescent="0.35">
      <c r="B291" s="10" t="str">
        <f>INDEX(Directions,C261,1)&amp;" "&amp;INDEX(User_Classes,1,ROW()-A286)&amp;":"</f>
        <v xml:space="preserve"> HTK:</v>
      </c>
      <c r="C291">
        <f>INDEX(Volumes,C261,(ROW()-A285)*5+COLUMN()-2)</f>
        <v>0</v>
      </c>
      <c r="D291">
        <f>INDEX(Volumes,C261,(ROW()-A285)*5+COLUMN()-2)</f>
        <v>0</v>
      </c>
      <c r="E291">
        <f>INDEX(Volumes,C261,(ROW()-A285)*5+COLUMN()-2)</f>
        <v>0</v>
      </c>
      <c r="F291">
        <f>INDEX(Volumes,C261,(ROW()-A285)*5+COLUMN()-2)</f>
        <v>0</v>
      </c>
      <c r="G291">
        <f>INDEX(Volumes,C261,(ROW()-A285)*5+COLUMN()-2)</f>
        <v>0</v>
      </c>
    </row>
    <row r="292" spans="1:7" x14ac:dyDescent="0.35">
      <c r="A292">
        <f>ROW()-1</f>
        <v>291</v>
      </c>
      <c r="B292" s="10" t="str">
        <f>INDEX(Directions,C261,2)&amp;" "&amp;INDEX(User_Classes,1,ROW()-A292)&amp;":"</f>
        <v xml:space="preserve"> SOV:</v>
      </c>
      <c r="C292">
        <f>INDEX(Volumes,C261,(ROW()-A285)*5+COLUMN()-2)</f>
        <v>0</v>
      </c>
      <c r="D292">
        <f>INDEX(Volumes,C261,(ROW()-A285)*5+COLUMN()-2)</f>
        <v>0</v>
      </c>
      <c r="E292">
        <f>INDEX(Volumes,C261,(ROW()-A285)*5+COLUMN()-2)</f>
        <v>0</v>
      </c>
      <c r="F292">
        <f>INDEX(Volumes,C261,(ROW()-A285)*5+COLUMN()-2)</f>
        <v>0</v>
      </c>
      <c r="G292">
        <f>INDEX(Volumes,C261,(ROW()-A285)*5+COLUMN()-2)</f>
        <v>0</v>
      </c>
    </row>
    <row r="293" spans="1:7" x14ac:dyDescent="0.35">
      <c r="B293" s="10" t="str">
        <f>INDEX(Directions,C261,2)&amp;" "&amp;INDEX(User_Classes,1,ROW()-A292)&amp;":"</f>
        <v xml:space="preserve"> HOV2:</v>
      </c>
      <c r="C293">
        <f>INDEX(Volumes,C261,(ROW()-A285)*5+COLUMN()-2)</f>
        <v>0</v>
      </c>
      <c r="D293">
        <f>INDEX(Volumes,C261,(ROW()-A285)*5+COLUMN()-2)</f>
        <v>0</v>
      </c>
      <c r="E293">
        <f>INDEX(Volumes,C261,(ROW()-A285)*5+COLUMN()-2)</f>
        <v>0</v>
      </c>
      <c r="F293">
        <f>INDEX(Volumes,C261,(ROW()-A285)*5+COLUMN()-2)</f>
        <v>0</v>
      </c>
      <c r="G293">
        <f>INDEX(Volumes,C261,(ROW()-A285)*5+COLUMN()-2)</f>
        <v>0</v>
      </c>
    </row>
    <row r="294" spans="1:7" x14ac:dyDescent="0.35">
      <c r="B294" s="10" t="str">
        <f>INDEX(Directions,C261,2)&amp;" "&amp;INDEX(User_Classes,1,ROW()-A292)&amp;":"</f>
        <v xml:space="preserve"> HOV3:</v>
      </c>
      <c r="C294">
        <f>INDEX(Volumes,C261,(ROW()-A285)*5+COLUMN()-2)</f>
        <v>0</v>
      </c>
      <c r="D294">
        <f>INDEX(Volumes,C261,(ROW()-A285)*5+COLUMN()-2)</f>
        <v>0</v>
      </c>
      <c r="E294">
        <f>INDEX(Volumes,C261,(ROW()-A285)*5+COLUMN()-2)</f>
        <v>0</v>
      </c>
      <c r="F294">
        <f>INDEX(Volumes,C261,(ROW()-A285)*5+COLUMN()-2)</f>
        <v>0</v>
      </c>
      <c r="G294">
        <f>INDEX(Volumes,C261,(ROW()-A285)*5+COLUMN()-2)</f>
        <v>0</v>
      </c>
    </row>
    <row r="295" spans="1:7" x14ac:dyDescent="0.35">
      <c r="B295" s="10" t="str">
        <f>INDEX(Directions,C261,2)&amp;" "&amp;INDEX(User_Classes,1,ROW()-A292)&amp;":"</f>
        <v xml:space="preserve"> COM:</v>
      </c>
      <c r="C295">
        <f>INDEX(Volumes,C261,(ROW()-A285)*5+COLUMN()-2)</f>
        <v>0</v>
      </c>
      <c r="D295">
        <f>INDEX(Volumes,C261,(ROW()-A285)*5+COLUMN()-2)</f>
        <v>0</v>
      </c>
      <c r="E295">
        <f>INDEX(Volumes,C261,(ROW()-A285)*5+COLUMN()-2)</f>
        <v>0</v>
      </c>
      <c r="F295">
        <f>INDEX(Volumes,C261,(ROW()-A285)*5+COLUMN()-2)</f>
        <v>0</v>
      </c>
      <c r="G295">
        <f>INDEX(Volumes,C261,(ROW()-A285)*5+COLUMN()-2)</f>
        <v>0</v>
      </c>
    </row>
    <row r="296" spans="1:7" x14ac:dyDescent="0.35">
      <c r="B296" s="10" t="str">
        <f>INDEX(Directions,C261,2)&amp;" "&amp;INDEX(User_Classes,1,ROW()-A292)&amp;":"</f>
        <v xml:space="preserve"> MTK:</v>
      </c>
      <c r="C296">
        <f>INDEX(Volumes,C261,(ROW()-A285)*5+COLUMN()-2)</f>
        <v>0</v>
      </c>
      <c r="D296">
        <f>INDEX(Volumes,C261,(ROW()-A285)*5+COLUMN()-2)</f>
        <v>0</v>
      </c>
      <c r="E296">
        <f>INDEX(Volumes,C261,(ROW()-A285)*5+COLUMN()-2)</f>
        <v>0</v>
      </c>
      <c r="F296">
        <f>INDEX(Volumes,C261,(ROW()-A285)*5+COLUMN()-2)</f>
        <v>0</v>
      </c>
      <c r="G296">
        <f>INDEX(Volumes,C261,(ROW()-A285)*5+COLUMN()-2)</f>
        <v>0</v>
      </c>
    </row>
    <row r="297" spans="1:7" x14ac:dyDescent="0.35">
      <c r="B297" s="10" t="str">
        <f>INDEX(Directions,C261,2)&amp;" "&amp;INDEX(User_Classes,1,ROW()-A292)&amp;":"</f>
        <v xml:space="preserve"> HTK:</v>
      </c>
      <c r="C297">
        <f>INDEX(Volumes,C261,(ROW()-A285)*5+COLUMN()-2)</f>
        <v>0</v>
      </c>
      <c r="D297">
        <f>INDEX(Volumes,C261,(ROW()-A285)*5+COLUMN()-2)</f>
        <v>0</v>
      </c>
      <c r="E297">
        <f>INDEX(Volumes,C261,(ROW()-A285)*5+COLUMN()-2)</f>
        <v>0</v>
      </c>
      <c r="F297">
        <f>INDEX(Volumes,C261,(ROW()-A285)*5+COLUMN()-2)</f>
        <v>0</v>
      </c>
      <c r="G297">
        <f>INDEX(Volumes,C261,(ROW()-A285)*5+COLUMN()-2)</f>
        <v>0</v>
      </c>
    </row>
    <row r="299" spans="1:7" x14ac:dyDescent="0.35">
      <c r="A299">
        <f>ROW()-11</f>
        <v>288</v>
      </c>
      <c r="B299" s="11" t="str">
        <f>"Vehicles "&amp;INDEX(Model_Years,0,2)&amp;":"</f>
        <v>Vehicles 2035:</v>
      </c>
      <c r="C299" t="str">
        <f>INDEX(Time_Periods,1,COLUMN()-2)</f>
        <v>AM Peak</v>
      </c>
      <c r="D299" t="str">
        <f>INDEX(Time_Periods,1,COLUMN()-2)</f>
        <v>Midday</v>
      </c>
      <c r="E299" t="str">
        <f>INDEX(Time_Periods,1,COLUMN()-2)</f>
        <v>PM Peak</v>
      </c>
      <c r="F299" t="str">
        <f>INDEX(Time_Periods,1,COLUMN()-2)</f>
        <v>Night</v>
      </c>
      <c r="G299">
        <f>INDEX(Time_Periods,1,COLUMN()-2)</f>
        <v>0</v>
      </c>
    </row>
    <row r="300" spans="1:7" x14ac:dyDescent="0.35">
      <c r="A300">
        <f>ROW()-1</f>
        <v>299</v>
      </c>
      <c r="B300" s="10" t="str">
        <f>INDEX(Directions,C261,1)&amp;" "&amp;INDEX(User_Classes,1,ROW()-A300)&amp;":"</f>
        <v xml:space="preserve"> SOV:</v>
      </c>
      <c r="C300">
        <f>INDEX(Volumes,C261,(ROW()-A299)*5+COLUMN()-2)</f>
        <v>0</v>
      </c>
      <c r="D300">
        <f>INDEX(Volumes,C261,(ROW()-A299)*5+COLUMN()-2)</f>
        <v>0</v>
      </c>
      <c r="E300">
        <f>INDEX(Volumes,C261,(ROW()-A299)*5+COLUMN()-2)</f>
        <v>0</v>
      </c>
      <c r="F300">
        <f>INDEX(Volumes,C261,(ROW()-A299)*5+COLUMN()-2)</f>
        <v>0</v>
      </c>
      <c r="G300">
        <f>INDEX(Volumes,C261,(ROW()-A299)*5+COLUMN()-2)</f>
        <v>0</v>
      </c>
    </row>
    <row r="301" spans="1:7" x14ac:dyDescent="0.35">
      <c r="B301" s="10" t="str">
        <f>INDEX(Directions,C261,1)&amp;" "&amp;INDEX(User_Classes,1,ROW()-A300)&amp;":"</f>
        <v xml:space="preserve"> HOV2:</v>
      </c>
      <c r="C301">
        <f>INDEX(Volumes,C261,(ROW()-A299)*5+COLUMN()-2)</f>
        <v>0</v>
      </c>
      <c r="D301">
        <f>INDEX(Volumes,C261,(ROW()-A299)*5+COLUMN()-2)</f>
        <v>0</v>
      </c>
      <c r="E301">
        <f>INDEX(Volumes,C261,(ROW()-A299)*5+COLUMN()-2)</f>
        <v>0</v>
      </c>
      <c r="F301">
        <f>INDEX(Volumes,C261,(ROW()-A299)*5+COLUMN()-2)</f>
        <v>0</v>
      </c>
      <c r="G301">
        <f>INDEX(Volumes,C261,(ROW()-A299)*5+COLUMN()-2)</f>
        <v>0</v>
      </c>
    </row>
    <row r="302" spans="1:7" x14ac:dyDescent="0.35">
      <c r="B302" s="10" t="str">
        <f>INDEX(Directions,C261,1)&amp;" "&amp;INDEX(User_Classes,1,ROW()-A300)&amp;":"</f>
        <v xml:space="preserve"> HOV3:</v>
      </c>
      <c r="C302">
        <f>INDEX(Volumes,C261,(ROW()-A299)*5+COLUMN()-2)</f>
        <v>0</v>
      </c>
      <c r="D302">
        <f>INDEX(Volumes,C261,(ROW()-A299)*5+COLUMN()-2)</f>
        <v>0</v>
      </c>
      <c r="E302">
        <f>INDEX(Volumes,C261,(ROW()-A299)*5+COLUMN()-2)</f>
        <v>0</v>
      </c>
      <c r="F302">
        <f>INDEX(Volumes,C261,(ROW()-A299)*5+COLUMN()-2)</f>
        <v>0</v>
      </c>
      <c r="G302">
        <f>INDEX(Volumes,C261,(ROW()-A299)*5+COLUMN()-2)</f>
        <v>0</v>
      </c>
    </row>
    <row r="303" spans="1:7" x14ac:dyDescent="0.35">
      <c r="B303" s="10" t="str">
        <f>INDEX(Directions,C261,1)&amp;" "&amp;INDEX(User_Classes,1,ROW()-A300)&amp;":"</f>
        <v xml:space="preserve"> COM:</v>
      </c>
      <c r="C303">
        <f>INDEX(Volumes,C261,(ROW()-A299)*5+COLUMN()-2)</f>
        <v>0</v>
      </c>
      <c r="D303">
        <f>INDEX(Volumes,C261,(ROW()-A299)*5+COLUMN()-2)</f>
        <v>0</v>
      </c>
      <c r="E303">
        <f>INDEX(Volumes,C261,(ROW()-A299)*5+COLUMN()-2)</f>
        <v>0</v>
      </c>
      <c r="F303">
        <f>INDEX(Volumes,C261,(ROW()-A299)*5+COLUMN()-2)</f>
        <v>0</v>
      </c>
      <c r="G303">
        <f>INDEX(Volumes,C261,(ROW()-A299)*5+COLUMN()-2)</f>
        <v>0</v>
      </c>
    </row>
    <row r="304" spans="1:7" x14ac:dyDescent="0.35">
      <c r="B304" s="10" t="str">
        <f>INDEX(Directions,C261,1)&amp;" "&amp;INDEX(User_Classes,1,ROW()-A300)&amp;":"</f>
        <v xml:space="preserve"> MTK:</v>
      </c>
      <c r="C304">
        <f>INDEX(Volumes,C261,(ROW()-A299)*5+COLUMN()-2)</f>
        <v>0</v>
      </c>
      <c r="D304">
        <f>INDEX(Volumes,C261,(ROW()-A299)*5+COLUMN()-2)</f>
        <v>0</v>
      </c>
      <c r="E304">
        <f>INDEX(Volumes,C261,(ROW()-A299)*5+COLUMN()-2)</f>
        <v>0</v>
      </c>
      <c r="F304">
        <f>INDEX(Volumes,C261,(ROW()-A299)*5+COLUMN()-2)</f>
        <v>0</v>
      </c>
      <c r="G304">
        <f>INDEX(Volumes,C261,(ROW()-A299)*5+COLUMN()-2)</f>
        <v>0</v>
      </c>
    </row>
    <row r="305" spans="1:7" x14ac:dyDescent="0.35">
      <c r="B305" s="10" t="str">
        <f>INDEX(Directions,C261,1)&amp;" "&amp;INDEX(User_Classes,1,ROW()-A300)&amp;":"</f>
        <v xml:space="preserve"> HTK:</v>
      </c>
      <c r="C305">
        <f>INDEX(Volumes,C261,(ROW()-A299)*5+COLUMN()-2)</f>
        <v>0</v>
      </c>
      <c r="D305">
        <f>INDEX(Volumes,C261,(ROW()-A299)*5+COLUMN()-2)</f>
        <v>0</v>
      </c>
      <c r="E305">
        <f>INDEX(Volumes,C261,(ROW()-A299)*5+COLUMN()-2)</f>
        <v>0</v>
      </c>
      <c r="F305">
        <f>INDEX(Volumes,C261,(ROW()-A299)*5+COLUMN()-2)</f>
        <v>0</v>
      </c>
      <c r="G305">
        <f>INDEX(Volumes,C261,(ROW()-A299)*5+COLUMN()-2)</f>
        <v>0</v>
      </c>
    </row>
    <row r="306" spans="1:7" x14ac:dyDescent="0.35">
      <c r="A306">
        <f>ROW()-1</f>
        <v>305</v>
      </c>
      <c r="B306" s="10" t="str">
        <f>INDEX(Directions,C261,2)&amp;" "&amp;INDEX(User_Classes,1,ROW()-A306)&amp;":"</f>
        <v xml:space="preserve"> SOV:</v>
      </c>
      <c r="C306">
        <f>INDEX(Volumes,C261,(ROW()-A299)*5+COLUMN()-2)</f>
        <v>0</v>
      </c>
      <c r="D306">
        <f>INDEX(Volumes,C261,(ROW()-A299)*5+COLUMN()-2)</f>
        <v>0</v>
      </c>
      <c r="E306">
        <f>INDEX(Volumes,C261,(ROW()-A299)*5+COLUMN()-2)</f>
        <v>0</v>
      </c>
      <c r="F306">
        <f>INDEX(Volumes,C261,(ROW()-A299)*5+COLUMN()-2)</f>
        <v>0</v>
      </c>
      <c r="G306">
        <f>INDEX(Volumes,C261,(ROW()-A299)*5+COLUMN()-2)</f>
        <v>0</v>
      </c>
    </row>
    <row r="307" spans="1:7" x14ac:dyDescent="0.35">
      <c r="B307" s="10" t="str">
        <f>INDEX(Directions,C261,2)&amp;" "&amp;INDEX(User_Classes,1,ROW()-A306)&amp;":"</f>
        <v xml:space="preserve"> HOV2:</v>
      </c>
      <c r="C307">
        <f>INDEX(Volumes,C261,(ROW()-A299)*5+COLUMN()-2)</f>
        <v>0</v>
      </c>
      <c r="D307">
        <f>INDEX(Volumes,C261,(ROW()-A299)*5+COLUMN()-2)</f>
        <v>0</v>
      </c>
      <c r="E307">
        <f>INDEX(Volumes,C261,(ROW()-A299)*5+COLUMN()-2)</f>
        <v>0</v>
      </c>
      <c r="F307">
        <f>INDEX(Volumes,C261,(ROW()-A299)*5+COLUMN()-2)</f>
        <v>0</v>
      </c>
      <c r="G307">
        <f>INDEX(Volumes,C261,(ROW()-A299)*5+COLUMN()-2)</f>
        <v>0</v>
      </c>
    </row>
    <row r="308" spans="1:7" x14ac:dyDescent="0.35">
      <c r="B308" s="10" t="str">
        <f>INDEX(Directions,C261,2)&amp;" "&amp;INDEX(User_Classes,1,ROW()-A306)&amp;":"</f>
        <v xml:space="preserve"> HOV3:</v>
      </c>
      <c r="C308">
        <f>INDEX(Volumes,C261,(ROW()-A299)*5+COLUMN()-2)</f>
        <v>0</v>
      </c>
      <c r="D308">
        <f>INDEX(Volumes,C261,(ROW()-A299)*5+COLUMN()-2)</f>
        <v>0</v>
      </c>
      <c r="E308">
        <f>INDEX(Volumes,C261,(ROW()-A299)*5+COLUMN()-2)</f>
        <v>0</v>
      </c>
      <c r="F308">
        <f>INDEX(Volumes,C261,(ROW()-A299)*5+COLUMN()-2)</f>
        <v>0</v>
      </c>
      <c r="G308">
        <f>INDEX(Volumes,C261,(ROW()-A299)*5+COLUMN()-2)</f>
        <v>0</v>
      </c>
    </row>
    <row r="309" spans="1:7" x14ac:dyDescent="0.35">
      <c r="B309" s="10" t="str">
        <f>INDEX(Directions,C261,2)&amp;" "&amp;INDEX(User_Classes,1,ROW()-A306)&amp;":"</f>
        <v xml:space="preserve"> COM:</v>
      </c>
      <c r="C309">
        <f>INDEX(Volumes,C261,(ROW()-A299)*5+COLUMN()-2)</f>
        <v>0</v>
      </c>
      <c r="D309">
        <f>INDEX(Volumes,C261,(ROW()-A299)*5+COLUMN()-2)</f>
        <v>0</v>
      </c>
      <c r="E309">
        <f>INDEX(Volumes,C261,(ROW()-A299)*5+COLUMN()-2)</f>
        <v>0</v>
      </c>
      <c r="F309">
        <f>INDEX(Volumes,C261,(ROW()-A299)*5+COLUMN()-2)</f>
        <v>0</v>
      </c>
      <c r="G309">
        <f>INDEX(Volumes,C261,(ROW()-A299)*5+COLUMN()-2)</f>
        <v>0</v>
      </c>
    </row>
    <row r="310" spans="1:7" x14ac:dyDescent="0.35">
      <c r="B310" s="10" t="str">
        <f>INDEX(Directions,C261,2)&amp;" "&amp;INDEX(User_Classes,1,ROW()-A306)&amp;":"</f>
        <v xml:space="preserve"> MTK:</v>
      </c>
      <c r="C310">
        <f>INDEX(Volumes,C261,(ROW()-A299)*5+COLUMN()-2)</f>
        <v>0</v>
      </c>
      <c r="D310">
        <f>INDEX(Volumes,C261,(ROW()-A299)*5+COLUMN()-2)</f>
        <v>0</v>
      </c>
      <c r="E310">
        <f>INDEX(Volumes,C261,(ROW()-A299)*5+COLUMN()-2)</f>
        <v>0</v>
      </c>
      <c r="F310">
        <f>INDEX(Volumes,C261,(ROW()-A299)*5+COLUMN()-2)</f>
        <v>0</v>
      </c>
      <c r="G310">
        <f>INDEX(Volumes,C261,(ROW()-A299)*5+COLUMN()-2)</f>
        <v>0</v>
      </c>
    </row>
    <row r="311" spans="1:7" x14ac:dyDescent="0.35">
      <c r="B311" s="10" t="str">
        <f>INDEX(Directions,C261,2)&amp;" "&amp;INDEX(User_Classes,1,ROW()-A306)&amp;":"</f>
        <v xml:space="preserve"> HTK:</v>
      </c>
      <c r="C311">
        <f>INDEX(Volumes,C261,(ROW()-A299)*5+COLUMN()-2)</f>
        <v>0</v>
      </c>
      <c r="D311">
        <f>INDEX(Volumes,C261,(ROW()-A299)*5+COLUMN()-2)</f>
        <v>0</v>
      </c>
      <c r="E311">
        <f>INDEX(Volumes,C261,(ROW()-A299)*5+COLUMN()-2)</f>
        <v>0</v>
      </c>
      <c r="F311">
        <f>INDEX(Volumes,C261,(ROW()-A299)*5+COLUMN()-2)</f>
        <v>0</v>
      </c>
      <c r="G311">
        <f>INDEX(Volumes,C261,(ROW()-A299)*5+COLUMN()-2)</f>
        <v>0</v>
      </c>
    </row>
    <row r="313" spans="1:7" x14ac:dyDescent="0.35">
      <c r="B313" s="10" t="s">
        <v>62</v>
      </c>
      <c r="C313" s="10">
        <f>CEILING(ROW()/52,1)</f>
        <v>7</v>
      </c>
      <c r="E313" s="10"/>
      <c r="F313" s="10"/>
      <c r="G313" s="10"/>
    </row>
    <row r="314" spans="1:7" x14ac:dyDescent="0.35">
      <c r="B314" s="10" t="s">
        <v>61</v>
      </c>
      <c r="C314" s="10">
        <f>INDEX(Segment_Names,1,C313)</f>
        <v>0</v>
      </c>
      <c r="E314" s="10"/>
      <c r="F314" s="10"/>
      <c r="G314" s="10"/>
    </row>
    <row r="315" spans="1:7" x14ac:dyDescent="0.35">
      <c r="B315" s="10" t="s">
        <v>63</v>
      </c>
      <c r="C315" s="12">
        <f>INDEX(Segment_Lengths,C313,1)</f>
        <v>0</v>
      </c>
      <c r="D315" t="s">
        <v>64</v>
      </c>
    </row>
    <row r="317" spans="1:7" x14ac:dyDescent="0.35">
      <c r="B317" s="11" t="str">
        <f>"Lanes "&amp;INDEX(Model_Years,0,1)&amp;":"</f>
        <v>Lanes 2013:</v>
      </c>
      <c r="C317" t="str">
        <f>INDEX(Time_Periods,1,COLUMN()-2)</f>
        <v>AM Peak</v>
      </c>
      <c r="D317" t="str">
        <f>INDEX(Time_Periods,1,COLUMN()-2)</f>
        <v>Midday</v>
      </c>
      <c r="E317" t="str">
        <f>INDEX(Time_Periods,1,COLUMN()-2)</f>
        <v>PM Peak</v>
      </c>
      <c r="F317" t="str">
        <f>INDEX(Time_Periods,1,COLUMN()-2)</f>
        <v>Night</v>
      </c>
      <c r="G317">
        <f>INDEX(Time_Periods,1,COLUMN()-2)</f>
        <v>0</v>
      </c>
    </row>
    <row r="318" spans="1:7" x14ac:dyDescent="0.35">
      <c r="A318">
        <v>0</v>
      </c>
      <c r="B318" s="10" t="str">
        <f>"Base GP - "&amp;INDEX(Directions,C313,1)</f>
        <v xml:space="preserve">Base GP - </v>
      </c>
      <c r="C318">
        <f>INDEX(Lanes,C313,A318*5+COLUMN()-2)</f>
        <v>0</v>
      </c>
      <c r="D318">
        <f>INDEX(Lanes,C313,A318*5+COLUMN()-2)</f>
        <v>0</v>
      </c>
      <c r="E318">
        <f>INDEX(Lanes,C313,A318*5+COLUMN()-2)</f>
        <v>0</v>
      </c>
      <c r="F318">
        <f>INDEX(Lanes,C313,A318*5+COLUMN()-2)</f>
        <v>0</v>
      </c>
      <c r="G318">
        <f>INDEX(Lanes,C313,A318*5+COLUMN()-2)</f>
        <v>0</v>
      </c>
    </row>
    <row r="319" spans="1:7" x14ac:dyDescent="0.35">
      <c r="A319">
        <v>1</v>
      </c>
      <c r="B319" s="10" t="str">
        <f>"Base HOT - "&amp;INDEX(Directions,C313,1)</f>
        <v xml:space="preserve">Base HOT - </v>
      </c>
      <c r="C319">
        <f>INDEX(Lanes,C313,A319*5+COLUMN()-2)</f>
        <v>0</v>
      </c>
      <c r="D319">
        <f>INDEX(Lanes,C313,A319*5+COLUMN()-2)</f>
        <v>0</v>
      </c>
      <c r="E319">
        <f>INDEX(Lanes,C313,A319*5+COLUMN()-2)</f>
        <v>0</v>
      </c>
      <c r="F319">
        <f>INDEX(Lanes,C313,A319*5+COLUMN()-2)</f>
        <v>0</v>
      </c>
      <c r="G319">
        <f>INDEX(Lanes,C313,A319*5+COLUMN()-2)</f>
        <v>0</v>
      </c>
    </row>
    <row r="320" spans="1:7" x14ac:dyDescent="0.35">
      <c r="A320">
        <v>4</v>
      </c>
      <c r="B320" s="10" t="str">
        <f>"Base GP - "&amp;INDEX(Directions,C313,2)</f>
        <v xml:space="preserve">Base GP - </v>
      </c>
      <c r="C320">
        <f>INDEX(Lanes,C313,A320*5+COLUMN()-2)</f>
        <v>0</v>
      </c>
      <c r="D320">
        <f>INDEX(Lanes,C313,A320*5+COLUMN()-2)</f>
        <v>0</v>
      </c>
      <c r="E320">
        <f>INDEX(Lanes,C313,A320*5+COLUMN()-2)</f>
        <v>0</v>
      </c>
      <c r="F320">
        <f>INDEX(Lanes,C313,A320*5+COLUMN()-2)</f>
        <v>0</v>
      </c>
      <c r="G320">
        <f>INDEX(Lanes,C313,A320*5+COLUMN()-2)</f>
        <v>0</v>
      </c>
    </row>
    <row r="321" spans="1:7" x14ac:dyDescent="0.35">
      <c r="A321">
        <v>5</v>
      </c>
      <c r="B321" s="10" t="str">
        <f>"Base HOT - "&amp;INDEX(Directions,C313,2)</f>
        <v xml:space="preserve">Base HOT - </v>
      </c>
      <c r="C321">
        <f>INDEX(Lanes,C313,A321*5+COLUMN()-2)</f>
        <v>0</v>
      </c>
      <c r="D321">
        <f>INDEX(Lanes,C313,A321*5+COLUMN()-2)</f>
        <v>0</v>
      </c>
      <c r="E321">
        <f>INDEX(Lanes,C313,A321*5+COLUMN()-2)</f>
        <v>0</v>
      </c>
      <c r="F321">
        <f>INDEX(Lanes,C313,A321*5+COLUMN()-2)</f>
        <v>0</v>
      </c>
      <c r="G321">
        <f>INDEX(Lanes,C313,A321*5+COLUMN()-2)</f>
        <v>0</v>
      </c>
    </row>
    <row r="322" spans="1:7" x14ac:dyDescent="0.35">
      <c r="A322">
        <v>2</v>
      </c>
      <c r="B322" s="10" t="str">
        <f>"Project GP - "&amp;INDEX(Directions,C313,1)</f>
        <v xml:space="preserve">Project GP - </v>
      </c>
      <c r="C322">
        <f>INDEX(Lanes,C313,A322*5+COLUMN()-2)</f>
        <v>0</v>
      </c>
      <c r="D322">
        <f>INDEX(Lanes,C313,A322*5+COLUMN()-2)</f>
        <v>0</v>
      </c>
      <c r="E322">
        <f>INDEX(Lanes,C313,A322*5+COLUMN()-2)</f>
        <v>0</v>
      </c>
      <c r="F322">
        <f>INDEX(Lanes,C313,A322*5+COLUMN()-2)</f>
        <v>0</v>
      </c>
      <c r="G322">
        <f>INDEX(Lanes,C313,A322*5+COLUMN()-2)</f>
        <v>0</v>
      </c>
    </row>
    <row r="323" spans="1:7" x14ac:dyDescent="0.35">
      <c r="A323">
        <v>3</v>
      </c>
      <c r="B323" s="10" t="str">
        <f>"Project HOT - "&amp;INDEX(Directions,C313,1)</f>
        <v xml:space="preserve">Project HOT - </v>
      </c>
      <c r="C323">
        <f>INDEX(Lanes,C313,A323*5+COLUMN()-2)</f>
        <v>0</v>
      </c>
      <c r="D323">
        <f>INDEX(Lanes,C313,A323*5+COLUMN()-2)</f>
        <v>0</v>
      </c>
      <c r="E323">
        <f>INDEX(Lanes,C313,A323*5+COLUMN()-2)</f>
        <v>0</v>
      </c>
      <c r="F323">
        <f>INDEX(Lanes,C313,A323*5+COLUMN()-2)</f>
        <v>0</v>
      </c>
      <c r="G323">
        <f>INDEX(Lanes,C313,A323*5+COLUMN()-2)</f>
        <v>0</v>
      </c>
    </row>
    <row r="324" spans="1:7" x14ac:dyDescent="0.35">
      <c r="A324">
        <v>6</v>
      </c>
      <c r="B324" s="10" t="str">
        <f>"Project GP - "&amp;INDEX(Directions,C313,2)</f>
        <v xml:space="preserve">Project GP - </v>
      </c>
      <c r="C324">
        <f>INDEX(Lanes,C313,A324*5+COLUMN()-2)</f>
        <v>0</v>
      </c>
      <c r="D324">
        <f>INDEX(Lanes,C313,A324*5+COLUMN()-2)</f>
        <v>0</v>
      </c>
      <c r="E324">
        <f>INDEX(Lanes,C313,A324*5+COLUMN()-2)</f>
        <v>0</v>
      </c>
      <c r="F324">
        <f>INDEX(Lanes,C313,A324*5+COLUMN()-2)</f>
        <v>0</v>
      </c>
      <c r="G324">
        <f>INDEX(Lanes,C313,A324*5+COLUMN()-2)</f>
        <v>0</v>
      </c>
    </row>
    <row r="325" spans="1:7" x14ac:dyDescent="0.35">
      <c r="A325">
        <v>7</v>
      </c>
      <c r="B325" s="10" t="str">
        <f>"Project HOT - "&amp;INDEX(Directions,C313,2)</f>
        <v xml:space="preserve">Project HOT - </v>
      </c>
      <c r="C325">
        <f>INDEX(Lanes,C313,A325*5+COLUMN()-2)</f>
        <v>0</v>
      </c>
      <c r="D325">
        <f>INDEX(Lanes,C313,A325*5+COLUMN()-2)</f>
        <v>0</v>
      </c>
      <c r="E325">
        <f>INDEX(Lanes,C313,A325*5+COLUMN()-2)</f>
        <v>0</v>
      </c>
      <c r="F325">
        <f>INDEX(Lanes,C313,A325*5+COLUMN()-2)</f>
        <v>0</v>
      </c>
      <c r="G325">
        <f>INDEX(Lanes,C313,A325*5+COLUMN()-2)</f>
        <v>0</v>
      </c>
    </row>
    <row r="326" spans="1:7" x14ac:dyDescent="0.35">
      <c r="B326" s="10"/>
    </row>
    <row r="327" spans="1:7" x14ac:dyDescent="0.35">
      <c r="B327" s="11" t="str">
        <f>"Lanes "&amp;INDEX(Model_Years,0,2)&amp;":"</f>
        <v>Lanes 2035:</v>
      </c>
      <c r="C327" t="str">
        <f>INDEX(Time_Periods,1,COLUMN()-2)</f>
        <v>AM Peak</v>
      </c>
      <c r="D327" t="str">
        <f>INDEX(Time_Periods,1,COLUMN()-2)</f>
        <v>Midday</v>
      </c>
      <c r="E327" t="str">
        <f>INDEX(Time_Periods,1,COLUMN()-2)</f>
        <v>PM Peak</v>
      </c>
      <c r="F327" t="str">
        <f>INDEX(Time_Periods,1,COLUMN()-2)</f>
        <v>Night</v>
      </c>
      <c r="G327">
        <f>INDEX(Time_Periods,1,COLUMN()-2)</f>
        <v>0</v>
      </c>
    </row>
    <row r="328" spans="1:7" x14ac:dyDescent="0.35">
      <c r="A328">
        <v>8</v>
      </c>
      <c r="B328" s="10" t="str">
        <f>"Base GP - "&amp;INDEX(Directions,C313,1)</f>
        <v xml:space="preserve">Base GP - </v>
      </c>
      <c r="C328">
        <f>INDEX(Lanes,C313,A328*5+COLUMN()-2)</f>
        <v>0</v>
      </c>
      <c r="D328">
        <f>INDEX(Lanes,C313,A328*5+COLUMN()-2)</f>
        <v>0</v>
      </c>
      <c r="E328">
        <f>INDEX(Lanes,C313,A328*5+COLUMN()-2)</f>
        <v>0</v>
      </c>
      <c r="F328">
        <f>INDEX(Lanes,C313,A328*5+COLUMN()-2)</f>
        <v>0</v>
      </c>
      <c r="G328">
        <f>INDEX(Lanes,C313,A328*5+COLUMN()-2)</f>
        <v>0</v>
      </c>
    </row>
    <row r="329" spans="1:7" x14ac:dyDescent="0.35">
      <c r="A329">
        <v>9</v>
      </c>
      <c r="B329" s="10" t="str">
        <f>"Base HOT - "&amp;INDEX(Directions,C313,1)</f>
        <v xml:space="preserve">Base HOT - </v>
      </c>
      <c r="C329">
        <f>INDEX(Lanes,C313,A329*5+COLUMN()-2)</f>
        <v>0</v>
      </c>
      <c r="D329">
        <f>INDEX(Lanes,C313,A329*5+COLUMN()-2)</f>
        <v>0</v>
      </c>
      <c r="E329">
        <f>INDEX(Lanes,C313,A329*5+COLUMN()-2)</f>
        <v>0</v>
      </c>
      <c r="F329">
        <f>INDEX(Lanes,C313,A329*5+COLUMN()-2)</f>
        <v>0</v>
      </c>
      <c r="G329">
        <f>INDEX(Lanes,C313,A329*5+COLUMN()-2)</f>
        <v>0</v>
      </c>
    </row>
    <row r="330" spans="1:7" x14ac:dyDescent="0.35">
      <c r="A330">
        <v>12</v>
      </c>
      <c r="B330" s="10" t="str">
        <f>"Base GP - "&amp;INDEX(Directions,C313,2)</f>
        <v xml:space="preserve">Base GP - </v>
      </c>
      <c r="C330">
        <f>INDEX(Lanes,C313,A330*5+COLUMN()-2)</f>
        <v>0</v>
      </c>
      <c r="D330">
        <f>INDEX(Lanes,C313,A330*5+COLUMN()-2)</f>
        <v>0</v>
      </c>
      <c r="E330">
        <f>INDEX(Lanes,C313,A330*5+COLUMN()-2)</f>
        <v>0</v>
      </c>
      <c r="F330">
        <f>INDEX(Lanes,C313,A330*5+COLUMN()-2)</f>
        <v>0</v>
      </c>
      <c r="G330">
        <f>INDEX(Lanes,C313,A330*5+COLUMN()-2)</f>
        <v>0</v>
      </c>
    </row>
    <row r="331" spans="1:7" x14ac:dyDescent="0.35">
      <c r="A331">
        <v>13</v>
      </c>
      <c r="B331" s="10" t="str">
        <f>"Base HOT - "&amp;INDEX(Directions,C313,2)</f>
        <v xml:space="preserve">Base HOT - </v>
      </c>
      <c r="C331">
        <f>INDEX(Lanes,C313,A331*5+COLUMN()-2)</f>
        <v>0</v>
      </c>
      <c r="D331">
        <f>INDEX(Lanes,C313,A331*5+COLUMN()-2)</f>
        <v>0</v>
      </c>
      <c r="E331">
        <f>INDEX(Lanes,C313,A331*5+COLUMN()-2)</f>
        <v>0</v>
      </c>
      <c r="F331">
        <f>INDEX(Lanes,C313,A331*5+COLUMN()-2)</f>
        <v>0</v>
      </c>
      <c r="G331">
        <f>INDEX(Lanes,C313,A331*5+COLUMN()-2)</f>
        <v>0</v>
      </c>
    </row>
    <row r="332" spans="1:7" x14ac:dyDescent="0.35">
      <c r="A332">
        <v>10</v>
      </c>
      <c r="B332" s="10" t="str">
        <f>"Project GP - "&amp;INDEX(Directions,C313,1)</f>
        <v xml:space="preserve">Project GP - </v>
      </c>
      <c r="C332">
        <f>INDEX(Lanes,C313,A332*5+COLUMN()-2)</f>
        <v>0</v>
      </c>
      <c r="D332">
        <f>INDEX(Lanes,C313,A332*5+COLUMN()-2)</f>
        <v>0</v>
      </c>
      <c r="E332">
        <f>INDEX(Lanes,C313,A332*5+COLUMN()-2)</f>
        <v>0</v>
      </c>
      <c r="F332">
        <f>INDEX(Lanes,C313,A332*5+COLUMN()-2)</f>
        <v>0</v>
      </c>
      <c r="G332">
        <f>INDEX(Lanes,C313,A332*5+COLUMN()-2)</f>
        <v>0</v>
      </c>
    </row>
    <row r="333" spans="1:7" x14ac:dyDescent="0.35">
      <c r="A333">
        <v>11</v>
      </c>
      <c r="B333" s="10" t="str">
        <f>"Project HOT - "&amp;INDEX(Directions,C313,1)</f>
        <v xml:space="preserve">Project HOT - </v>
      </c>
      <c r="C333">
        <f>INDEX(Lanes,C313,A333*5+COLUMN()-2)</f>
        <v>0</v>
      </c>
      <c r="D333">
        <f>INDEX(Lanes,C313,A333*5+COLUMN()-2)</f>
        <v>0</v>
      </c>
      <c r="E333">
        <f>INDEX(Lanes,C313,A333*5+COLUMN()-2)</f>
        <v>0</v>
      </c>
      <c r="F333">
        <f>INDEX(Lanes,C313,A333*5+COLUMN()-2)</f>
        <v>0</v>
      </c>
      <c r="G333">
        <f>INDEX(Lanes,C313,A333*5+COLUMN()-2)</f>
        <v>0</v>
      </c>
    </row>
    <row r="334" spans="1:7" x14ac:dyDescent="0.35">
      <c r="A334">
        <v>14</v>
      </c>
      <c r="B334" s="10" t="str">
        <f>"Project GP - "&amp;INDEX(Directions,C313,2)</f>
        <v xml:space="preserve">Project GP - </v>
      </c>
      <c r="C334">
        <f>INDEX(Lanes,C313,A334*5+COLUMN()-2)</f>
        <v>0</v>
      </c>
      <c r="D334">
        <f>INDEX(Lanes,C313,A334*5+COLUMN()-2)</f>
        <v>0</v>
      </c>
      <c r="E334">
        <f>INDEX(Lanes,C313,A334*5+COLUMN()-2)</f>
        <v>0</v>
      </c>
      <c r="F334">
        <f>INDEX(Lanes,C313,A334*5+COLUMN()-2)</f>
        <v>0</v>
      </c>
      <c r="G334">
        <f>INDEX(Lanes,C313,A334*5+COLUMN()-2)</f>
        <v>0</v>
      </c>
    </row>
    <row r="335" spans="1:7" x14ac:dyDescent="0.35">
      <c r="A335">
        <v>15</v>
      </c>
      <c r="B335" s="10" t="str">
        <f>"Project HOT - "&amp;INDEX(Directions,C313,2)</f>
        <v xml:space="preserve">Project HOT - </v>
      </c>
      <c r="C335">
        <f>INDEX(Lanes,C313,A335*5+COLUMN()-2)</f>
        <v>0</v>
      </c>
      <c r="D335">
        <f>INDEX(Lanes,C313,A335*5+COLUMN()-2)</f>
        <v>0</v>
      </c>
      <c r="E335">
        <f>INDEX(Lanes,C313,A335*5+COLUMN()-2)</f>
        <v>0</v>
      </c>
      <c r="F335">
        <f>INDEX(Lanes,C313,A335*5+COLUMN()-2)</f>
        <v>0</v>
      </c>
      <c r="G335">
        <f>INDEX(Lanes,C313,A335*5+COLUMN()-2)</f>
        <v>0</v>
      </c>
    </row>
    <row r="337" spans="1:7" x14ac:dyDescent="0.35">
      <c r="A337">
        <f>ROW()+1</f>
        <v>338</v>
      </c>
      <c r="B337" s="11" t="str">
        <f>"Vehicles "&amp;INDEX(Model_Years,0,1)&amp;":"</f>
        <v>Vehicles 2013:</v>
      </c>
      <c r="C337" t="str">
        <f>INDEX(Time_Periods,1,COLUMN()-2)</f>
        <v>AM Peak</v>
      </c>
      <c r="D337" t="str">
        <f>INDEX(Time_Periods,1,COLUMN()-2)</f>
        <v>Midday</v>
      </c>
      <c r="E337" t="str">
        <f>INDEX(Time_Periods,1,COLUMN()-2)</f>
        <v>PM Peak</v>
      </c>
      <c r="F337" t="str">
        <f>INDEX(Time_Periods,1,COLUMN()-2)</f>
        <v>Night</v>
      </c>
      <c r="G337">
        <f>INDEX(Time_Periods,1,COLUMN()-2)</f>
        <v>0</v>
      </c>
    </row>
    <row r="338" spans="1:7" x14ac:dyDescent="0.35">
      <c r="A338">
        <f>ROW()-1</f>
        <v>337</v>
      </c>
      <c r="B338" s="10" t="str">
        <f>INDEX(Directions,C313,1)&amp;" "&amp;INDEX(User_Classes,1,ROW()-A338)&amp;":"</f>
        <v xml:space="preserve"> SOV:</v>
      </c>
      <c r="C338">
        <f>INDEX(Volumes,C313,(ROW()-A337)*5+COLUMN()-2)</f>
        <v>0</v>
      </c>
      <c r="D338">
        <f>INDEX(Volumes,C313,(ROW()-A337)*5+COLUMN()-2)</f>
        <v>0</v>
      </c>
      <c r="E338">
        <f>INDEX(Volumes,C313,(ROW()-A337)*5+COLUMN()-2)</f>
        <v>0</v>
      </c>
      <c r="F338">
        <f>INDEX(Volumes,C313,(ROW()-A337)*5+COLUMN()-2)</f>
        <v>0</v>
      </c>
      <c r="G338">
        <f>INDEX(Volumes,C313,(ROW()-A337)*5+COLUMN()-2)</f>
        <v>0</v>
      </c>
    </row>
    <row r="339" spans="1:7" x14ac:dyDescent="0.35">
      <c r="B339" s="10" t="str">
        <f>INDEX(Directions,C313,1)&amp;" "&amp;INDEX(User_Classes,1,ROW()-A338)&amp;":"</f>
        <v xml:space="preserve"> HOV2:</v>
      </c>
      <c r="C339">
        <f>INDEX(Volumes,C313,(ROW()-A337)*5+COLUMN()-2)</f>
        <v>0</v>
      </c>
      <c r="D339">
        <f>INDEX(Volumes,C313,(ROW()-A337)*5+COLUMN()-2)</f>
        <v>0</v>
      </c>
      <c r="E339">
        <f>INDEX(Volumes,C313,(ROW()-A337)*5+COLUMN()-2)</f>
        <v>0</v>
      </c>
      <c r="F339">
        <f>INDEX(Volumes,C313,(ROW()-A337)*5+COLUMN()-2)</f>
        <v>0</v>
      </c>
      <c r="G339">
        <f>INDEX(Volumes,C313,(ROW()-A337)*5+COLUMN()-2)</f>
        <v>0</v>
      </c>
    </row>
    <row r="340" spans="1:7" x14ac:dyDescent="0.35">
      <c r="B340" s="10" t="str">
        <f>INDEX(Directions,C313,1)&amp;" "&amp;INDEX(User_Classes,1,ROW()-A338)&amp;":"</f>
        <v xml:space="preserve"> HOV3:</v>
      </c>
      <c r="C340">
        <f>INDEX(Volumes,C313,(ROW()-A337)*5+COLUMN()-2)</f>
        <v>0</v>
      </c>
      <c r="D340">
        <f>INDEX(Volumes,C313,(ROW()-A337)*5+COLUMN()-2)</f>
        <v>0</v>
      </c>
      <c r="E340">
        <f>INDEX(Volumes,C313,(ROW()-A337)*5+COLUMN()-2)</f>
        <v>0</v>
      </c>
      <c r="F340">
        <f>INDEX(Volumes,C313,(ROW()-A337)*5+COLUMN()-2)</f>
        <v>0</v>
      </c>
      <c r="G340">
        <f>INDEX(Volumes,C313,(ROW()-A337)*5+COLUMN()-2)</f>
        <v>0</v>
      </c>
    </row>
    <row r="341" spans="1:7" x14ac:dyDescent="0.35">
      <c r="B341" s="10" t="str">
        <f>INDEX(Directions,C313,1)&amp;" "&amp;INDEX(User_Classes,1,ROW()-A338)&amp;":"</f>
        <v xml:space="preserve"> COM:</v>
      </c>
      <c r="C341">
        <f>INDEX(Volumes,C313,(ROW()-A337)*5+COLUMN()-2)</f>
        <v>0</v>
      </c>
      <c r="D341">
        <f>INDEX(Volumes,C313,(ROW()-A337)*5+COLUMN()-2)</f>
        <v>0</v>
      </c>
      <c r="E341">
        <f>INDEX(Volumes,C313,(ROW()-A337)*5+COLUMN()-2)</f>
        <v>0</v>
      </c>
      <c r="F341">
        <f>INDEX(Volumes,C313,(ROW()-A337)*5+COLUMN()-2)</f>
        <v>0</v>
      </c>
      <c r="G341">
        <f>INDEX(Volumes,C313,(ROW()-A337)*5+COLUMN()-2)</f>
        <v>0</v>
      </c>
    </row>
    <row r="342" spans="1:7" x14ac:dyDescent="0.35">
      <c r="B342" s="10" t="str">
        <f>INDEX(Directions,C313,1)&amp;" "&amp;INDEX(User_Classes,1,ROW()-A338)&amp;":"</f>
        <v xml:space="preserve"> MTK:</v>
      </c>
      <c r="C342">
        <f>INDEX(Volumes,C313,(ROW()-A337)*5+COLUMN()-2)</f>
        <v>0</v>
      </c>
      <c r="D342">
        <f>INDEX(Volumes,C313,(ROW()-A337)*5+COLUMN()-2)</f>
        <v>0</v>
      </c>
      <c r="E342">
        <f>INDEX(Volumes,C313,(ROW()-A337)*5+COLUMN()-2)</f>
        <v>0</v>
      </c>
      <c r="F342">
        <f>INDEX(Volumes,C313,(ROW()-A337)*5+COLUMN()-2)</f>
        <v>0</v>
      </c>
      <c r="G342">
        <f>INDEX(Volumes,C313,(ROW()-A337)*5+COLUMN()-2)</f>
        <v>0</v>
      </c>
    </row>
    <row r="343" spans="1:7" x14ac:dyDescent="0.35">
      <c r="B343" s="10" t="str">
        <f>INDEX(Directions,C313,1)&amp;" "&amp;INDEX(User_Classes,1,ROW()-A338)&amp;":"</f>
        <v xml:space="preserve"> HTK:</v>
      </c>
      <c r="C343">
        <f>INDEX(Volumes,C313,(ROW()-A337)*5+COLUMN()-2)</f>
        <v>0</v>
      </c>
      <c r="D343">
        <f>INDEX(Volumes,C313,(ROW()-A337)*5+COLUMN()-2)</f>
        <v>0</v>
      </c>
      <c r="E343">
        <f>INDEX(Volumes,C313,(ROW()-A337)*5+COLUMN()-2)</f>
        <v>0</v>
      </c>
      <c r="F343">
        <f>INDEX(Volumes,C313,(ROW()-A337)*5+COLUMN()-2)</f>
        <v>0</v>
      </c>
      <c r="G343">
        <f>INDEX(Volumes,C313,(ROW()-A337)*5+COLUMN()-2)</f>
        <v>0</v>
      </c>
    </row>
    <row r="344" spans="1:7" x14ac:dyDescent="0.35">
      <c r="A344">
        <f>ROW()-1</f>
        <v>343</v>
      </c>
      <c r="B344" s="10" t="str">
        <f>INDEX(Directions,C313,2)&amp;" "&amp;INDEX(User_Classes,1,ROW()-A344)&amp;":"</f>
        <v xml:space="preserve"> SOV:</v>
      </c>
      <c r="C344">
        <f>INDEX(Volumes,C313,(ROW()-A337)*5+COLUMN()-2)</f>
        <v>0</v>
      </c>
      <c r="D344">
        <f>INDEX(Volumes,C313,(ROW()-A337)*5+COLUMN()-2)</f>
        <v>0</v>
      </c>
      <c r="E344">
        <f>INDEX(Volumes,C313,(ROW()-A337)*5+COLUMN()-2)</f>
        <v>0</v>
      </c>
      <c r="F344">
        <f>INDEX(Volumes,C313,(ROW()-A337)*5+COLUMN()-2)</f>
        <v>0</v>
      </c>
      <c r="G344">
        <f>INDEX(Volumes,C313,(ROW()-A337)*5+COLUMN()-2)</f>
        <v>0</v>
      </c>
    </row>
    <row r="345" spans="1:7" x14ac:dyDescent="0.35">
      <c r="B345" s="10" t="str">
        <f>INDEX(Directions,C313,2)&amp;" "&amp;INDEX(User_Classes,1,ROW()-A344)&amp;":"</f>
        <v xml:space="preserve"> HOV2:</v>
      </c>
      <c r="C345">
        <f>INDEX(Volumes,C313,(ROW()-A337)*5+COLUMN()-2)</f>
        <v>0</v>
      </c>
      <c r="D345">
        <f>INDEX(Volumes,C313,(ROW()-A337)*5+COLUMN()-2)</f>
        <v>0</v>
      </c>
      <c r="E345">
        <f>INDEX(Volumes,C313,(ROW()-A337)*5+COLUMN()-2)</f>
        <v>0</v>
      </c>
      <c r="F345">
        <f>INDEX(Volumes,C313,(ROW()-A337)*5+COLUMN()-2)</f>
        <v>0</v>
      </c>
      <c r="G345">
        <f>INDEX(Volumes,C313,(ROW()-A337)*5+COLUMN()-2)</f>
        <v>0</v>
      </c>
    </row>
    <row r="346" spans="1:7" x14ac:dyDescent="0.35">
      <c r="B346" s="10" t="str">
        <f>INDEX(Directions,C313,2)&amp;" "&amp;INDEX(User_Classes,1,ROW()-A344)&amp;":"</f>
        <v xml:space="preserve"> HOV3:</v>
      </c>
      <c r="C346">
        <f>INDEX(Volumes,C313,(ROW()-A337)*5+COLUMN()-2)</f>
        <v>0</v>
      </c>
      <c r="D346">
        <f>INDEX(Volumes,C313,(ROW()-A337)*5+COLUMN()-2)</f>
        <v>0</v>
      </c>
      <c r="E346">
        <f>INDEX(Volumes,C313,(ROW()-A337)*5+COLUMN()-2)</f>
        <v>0</v>
      </c>
      <c r="F346">
        <f>INDEX(Volumes,C313,(ROW()-A337)*5+COLUMN()-2)</f>
        <v>0</v>
      </c>
      <c r="G346">
        <f>INDEX(Volumes,C313,(ROW()-A337)*5+COLUMN()-2)</f>
        <v>0</v>
      </c>
    </row>
    <row r="347" spans="1:7" x14ac:dyDescent="0.35">
      <c r="B347" s="10" t="str">
        <f>INDEX(Directions,C313,2)&amp;" "&amp;INDEX(User_Classes,1,ROW()-A344)&amp;":"</f>
        <v xml:space="preserve"> COM:</v>
      </c>
      <c r="C347">
        <f>INDEX(Volumes,C313,(ROW()-A337)*5+COLUMN()-2)</f>
        <v>0</v>
      </c>
      <c r="D347">
        <f>INDEX(Volumes,C313,(ROW()-A337)*5+COLUMN()-2)</f>
        <v>0</v>
      </c>
      <c r="E347">
        <f>INDEX(Volumes,C313,(ROW()-A337)*5+COLUMN()-2)</f>
        <v>0</v>
      </c>
      <c r="F347">
        <f>INDEX(Volumes,C313,(ROW()-A337)*5+COLUMN()-2)</f>
        <v>0</v>
      </c>
      <c r="G347">
        <f>INDEX(Volumes,C313,(ROW()-A337)*5+COLUMN()-2)</f>
        <v>0</v>
      </c>
    </row>
    <row r="348" spans="1:7" x14ac:dyDescent="0.35">
      <c r="B348" s="10" t="str">
        <f>INDEX(Directions,C313,2)&amp;" "&amp;INDEX(User_Classes,1,ROW()-A344)&amp;":"</f>
        <v xml:space="preserve"> MTK:</v>
      </c>
      <c r="C348">
        <f>INDEX(Volumes,C313,(ROW()-A337)*5+COLUMN()-2)</f>
        <v>0</v>
      </c>
      <c r="D348">
        <f>INDEX(Volumes,C313,(ROW()-A337)*5+COLUMN()-2)</f>
        <v>0</v>
      </c>
      <c r="E348">
        <f>INDEX(Volumes,C313,(ROW()-A337)*5+COLUMN()-2)</f>
        <v>0</v>
      </c>
      <c r="F348">
        <f>INDEX(Volumes,C313,(ROW()-A337)*5+COLUMN()-2)</f>
        <v>0</v>
      </c>
      <c r="G348">
        <f>INDEX(Volumes,C313,(ROW()-A337)*5+COLUMN()-2)</f>
        <v>0</v>
      </c>
    </row>
    <row r="349" spans="1:7" x14ac:dyDescent="0.35">
      <c r="B349" s="10" t="str">
        <f>INDEX(Directions,C313,2)&amp;" "&amp;INDEX(User_Classes,1,ROW()-A344)&amp;":"</f>
        <v xml:space="preserve"> HTK:</v>
      </c>
      <c r="C349">
        <f>INDEX(Volumes,C313,(ROW()-A337)*5+COLUMN()-2)</f>
        <v>0</v>
      </c>
      <c r="D349">
        <f>INDEX(Volumes,C313,(ROW()-A337)*5+COLUMN()-2)</f>
        <v>0</v>
      </c>
      <c r="E349">
        <f>INDEX(Volumes,C313,(ROW()-A337)*5+COLUMN()-2)</f>
        <v>0</v>
      </c>
      <c r="F349">
        <f>INDEX(Volumes,C313,(ROW()-A337)*5+COLUMN()-2)</f>
        <v>0</v>
      </c>
      <c r="G349">
        <f>INDEX(Volumes,C313,(ROW()-A337)*5+COLUMN()-2)</f>
        <v>0</v>
      </c>
    </row>
    <row r="351" spans="1:7" x14ac:dyDescent="0.35">
      <c r="A351">
        <f>ROW()-11</f>
        <v>340</v>
      </c>
      <c r="B351" s="11" t="str">
        <f>"Vehicles "&amp;INDEX(Model_Years,0,2)&amp;":"</f>
        <v>Vehicles 2035:</v>
      </c>
      <c r="C351" t="str">
        <f>INDEX(Time_Periods,1,COLUMN()-2)</f>
        <v>AM Peak</v>
      </c>
      <c r="D351" t="str">
        <f>INDEX(Time_Periods,1,COLUMN()-2)</f>
        <v>Midday</v>
      </c>
      <c r="E351" t="str">
        <f>INDEX(Time_Periods,1,COLUMN()-2)</f>
        <v>PM Peak</v>
      </c>
      <c r="F351" t="str">
        <f>INDEX(Time_Periods,1,COLUMN()-2)</f>
        <v>Night</v>
      </c>
      <c r="G351">
        <f>INDEX(Time_Periods,1,COLUMN()-2)</f>
        <v>0</v>
      </c>
    </row>
    <row r="352" spans="1:7" x14ac:dyDescent="0.35">
      <c r="A352">
        <f>ROW()-1</f>
        <v>351</v>
      </c>
      <c r="B352" s="10" t="str">
        <f>INDEX(Directions,C313,1)&amp;" "&amp;INDEX(User_Classes,1,ROW()-A352)&amp;":"</f>
        <v xml:space="preserve"> SOV:</v>
      </c>
      <c r="C352">
        <f>INDEX(Volumes,C313,(ROW()-A351)*5+COLUMN()-2)</f>
        <v>0</v>
      </c>
      <c r="D352">
        <f>INDEX(Volumes,C313,(ROW()-A351)*5+COLUMN()-2)</f>
        <v>0</v>
      </c>
      <c r="E352">
        <f>INDEX(Volumes,C313,(ROW()-A351)*5+COLUMN()-2)</f>
        <v>0</v>
      </c>
      <c r="F352">
        <f>INDEX(Volumes,C313,(ROW()-A351)*5+COLUMN()-2)</f>
        <v>0</v>
      </c>
      <c r="G352">
        <f>INDEX(Volumes,C313,(ROW()-A351)*5+COLUMN()-2)</f>
        <v>0</v>
      </c>
    </row>
    <row r="353" spans="1:7" x14ac:dyDescent="0.35">
      <c r="B353" s="10" t="str">
        <f>INDEX(Directions,C313,1)&amp;" "&amp;INDEX(User_Classes,1,ROW()-A352)&amp;":"</f>
        <v xml:space="preserve"> HOV2:</v>
      </c>
      <c r="C353">
        <f>INDEX(Volumes,C313,(ROW()-A351)*5+COLUMN()-2)</f>
        <v>0</v>
      </c>
      <c r="D353">
        <f>INDEX(Volumes,C313,(ROW()-A351)*5+COLUMN()-2)</f>
        <v>0</v>
      </c>
      <c r="E353">
        <f>INDEX(Volumes,C313,(ROW()-A351)*5+COLUMN()-2)</f>
        <v>0</v>
      </c>
      <c r="F353">
        <f>INDEX(Volumes,C313,(ROW()-A351)*5+COLUMN()-2)</f>
        <v>0</v>
      </c>
      <c r="G353">
        <f>INDEX(Volumes,C313,(ROW()-A351)*5+COLUMN()-2)</f>
        <v>0</v>
      </c>
    </row>
    <row r="354" spans="1:7" x14ac:dyDescent="0.35">
      <c r="B354" s="10" t="str">
        <f>INDEX(Directions,C313,1)&amp;" "&amp;INDEX(User_Classes,1,ROW()-A352)&amp;":"</f>
        <v xml:space="preserve"> HOV3:</v>
      </c>
      <c r="C354">
        <f>INDEX(Volumes,C313,(ROW()-A351)*5+COLUMN()-2)</f>
        <v>0</v>
      </c>
      <c r="D354">
        <f>INDEX(Volumes,C313,(ROW()-A351)*5+COLUMN()-2)</f>
        <v>0</v>
      </c>
      <c r="E354">
        <f>INDEX(Volumes,C313,(ROW()-A351)*5+COLUMN()-2)</f>
        <v>0</v>
      </c>
      <c r="F354">
        <f>INDEX(Volumes,C313,(ROW()-A351)*5+COLUMN()-2)</f>
        <v>0</v>
      </c>
      <c r="G354">
        <f>INDEX(Volumes,C313,(ROW()-A351)*5+COLUMN()-2)</f>
        <v>0</v>
      </c>
    </row>
    <row r="355" spans="1:7" x14ac:dyDescent="0.35">
      <c r="B355" s="10" t="str">
        <f>INDEX(Directions,C313,1)&amp;" "&amp;INDEX(User_Classes,1,ROW()-A352)&amp;":"</f>
        <v xml:space="preserve"> COM:</v>
      </c>
      <c r="C355">
        <f>INDEX(Volumes,C313,(ROW()-A351)*5+COLUMN()-2)</f>
        <v>0</v>
      </c>
      <c r="D355">
        <f>INDEX(Volumes,C313,(ROW()-A351)*5+COLUMN()-2)</f>
        <v>0</v>
      </c>
      <c r="E355">
        <f>INDEX(Volumes,C313,(ROW()-A351)*5+COLUMN()-2)</f>
        <v>0</v>
      </c>
      <c r="F355">
        <f>INDEX(Volumes,C313,(ROW()-A351)*5+COLUMN()-2)</f>
        <v>0</v>
      </c>
      <c r="G355">
        <f>INDEX(Volumes,C313,(ROW()-A351)*5+COLUMN()-2)</f>
        <v>0</v>
      </c>
    </row>
    <row r="356" spans="1:7" x14ac:dyDescent="0.35">
      <c r="B356" s="10" t="str">
        <f>INDEX(Directions,C313,1)&amp;" "&amp;INDEX(User_Classes,1,ROW()-A352)&amp;":"</f>
        <v xml:space="preserve"> MTK:</v>
      </c>
      <c r="C356">
        <f>INDEX(Volumes,C313,(ROW()-A351)*5+COLUMN()-2)</f>
        <v>0</v>
      </c>
      <c r="D356">
        <f>INDEX(Volumes,C313,(ROW()-A351)*5+COLUMN()-2)</f>
        <v>0</v>
      </c>
      <c r="E356">
        <f>INDEX(Volumes,C313,(ROW()-A351)*5+COLUMN()-2)</f>
        <v>0</v>
      </c>
      <c r="F356">
        <f>INDEX(Volumes,C313,(ROW()-A351)*5+COLUMN()-2)</f>
        <v>0</v>
      </c>
      <c r="G356">
        <f>INDEX(Volumes,C313,(ROW()-A351)*5+COLUMN()-2)</f>
        <v>0</v>
      </c>
    </row>
    <row r="357" spans="1:7" x14ac:dyDescent="0.35">
      <c r="B357" s="10" t="str">
        <f>INDEX(Directions,C313,1)&amp;" "&amp;INDEX(User_Classes,1,ROW()-A352)&amp;":"</f>
        <v xml:space="preserve"> HTK:</v>
      </c>
      <c r="C357">
        <f>INDEX(Volumes,C313,(ROW()-A351)*5+COLUMN()-2)</f>
        <v>0</v>
      </c>
      <c r="D357">
        <f>INDEX(Volumes,C313,(ROW()-A351)*5+COLUMN()-2)</f>
        <v>0</v>
      </c>
      <c r="E357">
        <f>INDEX(Volumes,C313,(ROW()-A351)*5+COLUMN()-2)</f>
        <v>0</v>
      </c>
      <c r="F357">
        <f>INDEX(Volumes,C313,(ROW()-A351)*5+COLUMN()-2)</f>
        <v>0</v>
      </c>
      <c r="G357">
        <f>INDEX(Volumes,C313,(ROW()-A351)*5+COLUMN()-2)</f>
        <v>0</v>
      </c>
    </row>
    <row r="358" spans="1:7" x14ac:dyDescent="0.35">
      <c r="A358">
        <f>ROW()-1</f>
        <v>357</v>
      </c>
      <c r="B358" s="10" t="str">
        <f>INDEX(Directions,C313,2)&amp;" "&amp;INDEX(User_Classes,1,ROW()-A358)&amp;":"</f>
        <v xml:space="preserve"> SOV:</v>
      </c>
      <c r="C358">
        <f>INDEX(Volumes,C313,(ROW()-A351)*5+COLUMN()-2)</f>
        <v>0</v>
      </c>
      <c r="D358">
        <f>INDEX(Volumes,C313,(ROW()-A351)*5+COLUMN()-2)</f>
        <v>0</v>
      </c>
      <c r="E358">
        <f>INDEX(Volumes,C313,(ROW()-A351)*5+COLUMN()-2)</f>
        <v>0</v>
      </c>
      <c r="F358">
        <f>INDEX(Volumes,C313,(ROW()-A351)*5+COLUMN()-2)</f>
        <v>0</v>
      </c>
      <c r="G358">
        <f>INDEX(Volumes,C313,(ROW()-A351)*5+COLUMN()-2)</f>
        <v>0</v>
      </c>
    </row>
    <row r="359" spans="1:7" x14ac:dyDescent="0.35">
      <c r="B359" s="10" t="str">
        <f>INDEX(Directions,C313,2)&amp;" "&amp;INDEX(User_Classes,1,ROW()-A358)&amp;":"</f>
        <v xml:space="preserve"> HOV2:</v>
      </c>
      <c r="C359">
        <f>INDEX(Volumes,C313,(ROW()-A351)*5+COLUMN()-2)</f>
        <v>0</v>
      </c>
      <c r="D359">
        <f>INDEX(Volumes,C313,(ROW()-A351)*5+COLUMN()-2)</f>
        <v>0</v>
      </c>
      <c r="E359">
        <f>INDEX(Volumes,C313,(ROW()-A351)*5+COLUMN()-2)</f>
        <v>0</v>
      </c>
      <c r="F359">
        <f>INDEX(Volumes,C313,(ROW()-A351)*5+COLUMN()-2)</f>
        <v>0</v>
      </c>
      <c r="G359">
        <f>INDEX(Volumes,C313,(ROW()-A351)*5+COLUMN()-2)</f>
        <v>0</v>
      </c>
    </row>
    <row r="360" spans="1:7" x14ac:dyDescent="0.35">
      <c r="B360" s="10" t="str">
        <f>INDEX(Directions,C313,2)&amp;" "&amp;INDEX(User_Classes,1,ROW()-A358)&amp;":"</f>
        <v xml:space="preserve"> HOV3:</v>
      </c>
      <c r="C360">
        <f>INDEX(Volumes,C313,(ROW()-A351)*5+COLUMN()-2)</f>
        <v>0</v>
      </c>
      <c r="D360">
        <f>INDEX(Volumes,C313,(ROW()-A351)*5+COLUMN()-2)</f>
        <v>0</v>
      </c>
      <c r="E360">
        <f>INDEX(Volumes,C313,(ROW()-A351)*5+COLUMN()-2)</f>
        <v>0</v>
      </c>
      <c r="F360">
        <f>INDEX(Volumes,C313,(ROW()-A351)*5+COLUMN()-2)</f>
        <v>0</v>
      </c>
      <c r="G360">
        <f>INDEX(Volumes,C313,(ROW()-A351)*5+COLUMN()-2)</f>
        <v>0</v>
      </c>
    </row>
    <row r="361" spans="1:7" x14ac:dyDescent="0.35">
      <c r="B361" s="10" t="str">
        <f>INDEX(Directions,C313,2)&amp;" "&amp;INDEX(User_Classes,1,ROW()-A358)&amp;":"</f>
        <v xml:space="preserve"> COM:</v>
      </c>
      <c r="C361">
        <f>INDEX(Volumes,C313,(ROW()-A351)*5+COLUMN()-2)</f>
        <v>0</v>
      </c>
      <c r="D361">
        <f>INDEX(Volumes,C313,(ROW()-A351)*5+COLUMN()-2)</f>
        <v>0</v>
      </c>
      <c r="E361">
        <f>INDEX(Volumes,C313,(ROW()-A351)*5+COLUMN()-2)</f>
        <v>0</v>
      </c>
      <c r="F361">
        <f>INDEX(Volumes,C313,(ROW()-A351)*5+COLUMN()-2)</f>
        <v>0</v>
      </c>
      <c r="G361">
        <f>INDEX(Volumes,C313,(ROW()-A351)*5+COLUMN()-2)</f>
        <v>0</v>
      </c>
    </row>
    <row r="362" spans="1:7" x14ac:dyDescent="0.35">
      <c r="B362" s="10" t="str">
        <f>INDEX(Directions,C313,2)&amp;" "&amp;INDEX(User_Classes,1,ROW()-A358)&amp;":"</f>
        <v xml:space="preserve"> MTK:</v>
      </c>
      <c r="C362">
        <f>INDEX(Volumes,C313,(ROW()-A351)*5+COLUMN()-2)</f>
        <v>0</v>
      </c>
      <c r="D362">
        <f>INDEX(Volumes,C313,(ROW()-A351)*5+COLUMN()-2)</f>
        <v>0</v>
      </c>
      <c r="E362">
        <f>INDEX(Volumes,C313,(ROW()-A351)*5+COLUMN()-2)</f>
        <v>0</v>
      </c>
      <c r="F362">
        <f>INDEX(Volumes,C313,(ROW()-A351)*5+COLUMN()-2)</f>
        <v>0</v>
      </c>
      <c r="G362">
        <f>INDEX(Volumes,C313,(ROW()-A351)*5+COLUMN()-2)</f>
        <v>0</v>
      </c>
    </row>
    <row r="363" spans="1:7" x14ac:dyDescent="0.35">
      <c r="B363" s="10" t="str">
        <f>INDEX(Directions,C313,2)&amp;" "&amp;INDEX(User_Classes,1,ROW()-A358)&amp;":"</f>
        <v xml:space="preserve"> HTK:</v>
      </c>
      <c r="C363">
        <f>INDEX(Volumes,C313,(ROW()-A351)*5+COLUMN()-2)</f>
        <v>0</v>
      </c>
      <c r="D363">
        <f>INDEX(Volumes,C313,(ROW()-A351)*5+COLUMN()-2)</f>
        <v>0</v>
      </c>
      <c r="E363">
        <f>INDEX(Volumes,C313,(ROW()-A351)*5+COLUMN()-2)</f>
        <v>0</v>
      </c>
      <c r="F363">
        <f>INDEX(Volumes,C313,(ROW()-A351)*5+COLUMN()-2)</f>
        <v>0</v>
      </c>
      <c r="G363">
        <f>INDEX(Volumes,C313,(ROW()-A351)*5+COLUMN()-2)</f>
        <v>0</v>
      </c>
    </row>
    <row r="365" spans="1:7" x14ac:dyDescent="0.35">
      <c r="B365" s="10" t="s">
        <v>62</v>
      </c>
      <c r="C365" s="10">
        <f>CEILING(ROW()/52,1)</f>
        <v>8</v>
      </c>
      <c r="E365" s="10"/>
      <c r="F365" s="10"/>
      <c r="G365" s="10"/>
    </row>
    <row r="366" spans="1:7" x14ac:dyDescent="0.35">
      <c r="B366" s="10" t="s">
        <v>61</v>
      </c>
      <c r="C366" s="10">
        <f>INDEX(Segment_Names,1,C365)</f>
        <v>0</v>
      </c>
      <c r="E366" s="10"/>
      <c r="F366" s="10"/>
      <c r="G366" s="10"/>
    </row>
    <row r="367" spans="1:7" x14ac:dyDescent="0.35">
      <c r="B367" s="10" t="s">
        <v>63</v>
      </c>
      <c r="C367" s="12">
        <f>INDEX(Segment_Lengths,C365,1)</f>
        <v>0</v>
      </c>
      <c r="D367" t="s">
        <v>64</v>
      </c>
    </row>
    <row r="369" spans="1:7" x14ac:dyDescent="0.35">
      <c r="B369" s="11" t="str">
        <f>"Lanes "&amp;INDEX(Model_Years,0,1)&amp;":"</f>
        <v>Lanes 2013:</v>
      </c>
      <c r="C369" t="str">
        <f>INDEX(Time_Periods,1,COLUMN()-2)</f>
        <v>AM Peak</v>
      </c>
      <c r="D369" t="str">
        <f>INDEX(Time_Periods,1,COLUMN()-2)</f>
        <v>Midday</v>
      </c>
      <c r="E369" t="str">
        <f>INDEX(Time_Periods,1,COLUMN()-2)</f>
        <v>PM Peak</v>
      </c>
      <c r="F369" t="str">
        <f>INDEX(Time_Periods,1,COLUMN()-2)</f>
        <v>Night</v>
      </c>
      <c r="G369">
        <f>INDEX(Time_Periods,1,COLUMN()-2)</f>
        <v>0</v>
      </c>
    </row>
    <row r="370" spans="1:7" x14ac:dyDescent="0.35">
      <c r="A370">
        <v>0</v>
      </c>
      <c r="B370" s="10" t="str">
        <f>"Base GP - "&amp;INDEX(Directions,C365,1)</f>
        <v xml:space="preserve">Base GP - </v>
      </c>
      <c r="C370">
        <f>INDEX(Lanes,C365,A370*5+COLUMN()-2)</f>
        <v>0</v>
      </c>
      <c r="D370">
        <f>INDEX(Lanes,C365,A370*5+COLUMN()-2)</f>
        <v>0</v>
      </c>
      <c r="E370">
        <f>INDEX(Lanes,C365,A370*5+COLUMN()-2)</f>
        <v>0</v>
      </c>
      <c r="F370">
        <f>INDEX(Lanes,C365,A370*5+COLUMN()-2)</f>
        <v>0</v>
      </c>
      <c r="G370">
        <f>INDEX(Lanes,C365,A370*5+COLUMN()-2)</f>
        <v>0</v>
      </c>
    </row>
    <row r="371" spans="1:7" x14ac:dyDescent="0.35">
      <c r="A371">
        <v>1</v>
      </c>
      <c r="B371" s="10" t="str">
        <f>"Base HOT - "&amp;INDEX(Directions,C365,1)</f>
        <v xml:space="preserve">Base HOT - </v>
      </c>
      <c r="C371">
        <f>INDEX(Lanes,C365,A371*5+COLUMN()-2)</f>
        <v>0</v>
      </c>
      <c r="D371">
        <f>INDEX(Lanes,C365,A371*5+COLUMN()-2)</f>
        <v>0</v>
      </c>
      <c r="E371">
        <f>INDEX(Lanes,C365,A371*5+COLUMN()-2)</f>
        <v>0</v>
      </c>
      <c r="F371">
        <f>INDEX(Lanes,C365,A371*5+COLUMN()-2)</f>
        <v>0</v>
      </c>
      <c r="G371">
        <f>INDEX(Lanes,C365,A371*5+COLUMN()-2)</f>
        <v>0</v>
      </c>
    </row>
    <row r="372" spans="1:7" x14ac:dyDescent="0.35">
      <c r="A372">
        <v>4</v>
      </c>
      <c r="B372" s="10" t="str">
        <f>"Base GP - "&amp;INDEX(Directions,C365,2)</f>
        <v xml:space="preserve">Base GP - </v>
      </c>
      <c r="C372">
        <f>INDEX(Lanes,C365,A372*5+COLUMN()-2)</f>
        <v>0</v>
      </c>
      <c r="D372">
        <f>INDEX(Lanes,C365,A372*5+COLUMN()-2)</f>
        <v>0</v>
      </c>
      <c r="E372">
        <f>INDEX(Lanes,C365,A372*5+COLUMN()-2)</f>
        <v>0</v>
      </c>
      <c r="F372">
        <f>INDEX(Lanes,C365,A372*5+COLUMN()-2)</f>
        <v>0</v>
      </c>
      <c r="G372">
        <f>INDEX(Lanes,C365,A372*5+COLUMN()-2)</f>
        <v>0</v>
      </c>
    </row>
    <row r="373" spans="1:7" x14ac:dyDescent="0.35">
      <c r="A373">
        <v>5</v>
      </c>
      <c r="B373" s="10" t="str">
        <f>"Base HOT - "&amp;INDEX(Directions,C365,2)</f>
        <v xml:space="preserve">Base HOT - </v>
      </c>
      <c r="C373">
        <f>INDEX(Lanes,C365,A373*5+COLUMN()-2)</f>
        <v>0</v>
      </c>
      <c r="D373">
        <f>INDEX(Lanes,C365,A373*5+COLUMN()-2)</f>
        <v>0</v>
      </c>
      <c r="E373">
        <f>INDEX(Lanes,C365,A373*5+COLUMN()-2)</f>
        <v>0</v>
      </c>
      <c r="F373">
        <f>INDEX(Lanes,C365,A373*5+COLUMN()-2)</f>
        <v>0</v>
      </c>
      <c r="G373">
        <f>INDEX(Lanes,C365,A373*5+COLUMN()-2)</f>
        <v>0</v>
      </c>
    </row>
    <row r="374" spans="1:7" x14ac:dyDescent="0.35">
      <c r="A374">
        <v>2</v>
      </c>
      <c r="B374" s="10" t="str">
        <f>"Project GP - "&amp;INDEX(Directions,C365,1)</f>
        <v xml:space="preserve">Project GP - </v>
      </c>
      <c r="C374">
        <f>INDEX(Lanes,C365,A374*5+COLUMN()-2)</f>
        <v>0</v>
      </c>
      <c r="D374">
        <f>INDEX(Lanes,C365,A374*5+COLUMN()-2)</f>
        <v>0</v>
      </c>
      <c r="E374">
        <f>INDEX(Lanes,C365,A374*5+COLUMN()-2)</f>
        <v>0</v>
      </c>
      <c r="F374">
        <f>INDEX(Lanes,C365,A374*5+COLUMN()-2)</f>
        <v>0</v>
      </c>
      <c r="G374">
        <f>INDEX(Lanes,C365,A374*5+COLUMN()-2)</f>
        <v>0</v>
      </c>
    </row>
    <row r="375" spans="1:7" x14ac:dyDescent="0.35">
      <c r="A375">
        <v>3</v>
      </c>
      <c r="B375" s="10" t="str">
        <f>"Project HOT - "&amp;INDEX(Directions,C365,1)</f>
        <v xml:space="preserve">Project HOT - </v>
      </c>
      <c r="C375">
        <f>INDEX(Lanes,C365,A375*5+COLUMN()-2)</f>
        <v>0</v>
      </c>
      <c r="D375">
        <f>INDEX(Lanes,C365,A375*5+COLUMN()-2)</f>
        <v>0</v>
      </c>
      <c r="E375">
        <f>INDEX(Lanes,C365,A375*5+COLUMN()-2)</f>
        <v>0</v>
      </c>
      <c r="F375">
        <f>INDEX(Lanes,C365,A375*5+COLUMN()-2)</f>
        <v>0</v>
      </c>
      <c r="G375">
        <f>INDEX(Lanes,C365,A375*5+COLUMN()-2)</f>
        <v>0</v>
      </c>
    </row>
    <row r="376" spans="1:7" x14ac:dyDescent="0.35">
      <c r="A376">
        <v>6</v>
      </c>
      <c r="B376" s="10" t="str">
        <f>"Project GP - "&amp;INDEX(Directions,C365,2)</f>
        <v xml:space="preserve">Project GP - </v>
      </c>
      <c r="C376">
        <f>INDEX(Lanes,C365,A376*5+COLUMN()-2)</f>
        <v>0</v>
      </c>
      <c r="D376">
        <f>INDEX(Lanes,C365,A376*5+COLUMN()-2)</f>
        <v>0</v>
      </c>
      <c r="E376">
        <f>INDEX(Lanes,C365,A376*5+COLUMN()-2)</f>
        <v>0</v>
      </c>
      <c r="F376">
        <f>INDEX(Lanes,C365,A376*5+COLUMN()-2)</f>
        <v>0</v>
      </c>
      <c r="G376">
        <f>INDEX(Lanes,C365,A376*5+COLUMN()-2)</f>
        <v>0</v>
      </c>
    </row>
    <row r="377" spans="1:7" x14ac:dyDescent="0.35">
      <c r="A377">
        <v>7</v>
      </c>
      <c r="B377" s="10" t="str">
        <f>"Project HOT - "&amp;INDEX(Directions,C365,2)</f>
        <v xml:space="preserve">Project HOT - </v>
      </c>
      <c r="C377">
        <f>INDEX(Lanes,C365,A377*5+COLUMN()-2)</f>
        <v>0</v>
      </c>
      <c r="D377">
        <f>INDEX(Lanes,C365,A377*5+COLUMN()-2)</f>
        <v>0</v>
      </c>
      <c r="E377">
        <f>INDEX(Lanes,C365,A377*5+COLUMN()-2)</f>
        <v>0</v>
      </c>
      <c r="F377">
        <f>INDEX(Lanes,C365,A377*5+COLUMN()-2)</f>
        <v>0</v>
      </c>
      <c r="G377">
        <f>INDEX(Lanes,C365,A377*5+COLUMN()-2)</f>
        <v>0</v>
      </c>
    </row>
    <row r="378" spans="1:7" x14ac:dyDescent="0.35">
      <c r="B378" s="10"/>
    </row>
    <row r="379" spans="1:7" x14ac:dyDescent="0.35">
      <c r="B379" s="11" t="str">
        <f>"Lanes "&amp;INDEX(Model_Years,0,2)&amp;":"</f>
        <v>Lanes 2035:</v>
      </c>
      <c r="C379" t="str">
        <f>INDEX(Time_Periods,1,COLUMN()-2)</f>
        <v>AM Peak</v>
      </c>
      <c r="D379" t="str">
        <f>INDEX(Time_Periods,1,COLUMN()-2)</f>
        <v>Midday</v>
      </c>
      <c r="E379" t="str">
        <f>INDEX(Time_Periods,1,COLUMN()-2)</f>
        <v>PM Peak</v>
      </c>
      <c r="F379" t="str">
        <f>INDEX(Time_Periods,1,COLUMN()-2)</f>
        <v>Night</v>
      </c>
      <c r="G379">
        <f>INDEX(Time_Periods,1,COLUMN()-2)</f>
        <v>0</v>
      </c>
    </row>
    <row r="380" spans="1:7" x14ac:dyDescent="0.35">
      <c r="A380">
        <v>8</v>
      </c>
      <c r="B380" s="10" t="str">
        <f>"Base GP - "&amp;INDEX(Directions,C365,1)</f>
        <v xml:space="preserve">Base GP - </v>
      </c>
      <c r="C380">
        <f>INDEX(Lanes,C365,A380*5+COLUMN()-2)</f>
        <v>0</v>
      </c>
      <c r="D380">
        <f>INDEX(Lanes,C365,A380*5+COLUMN()-2)</f>
        <v>0</v>
      </c>
      <c r="E380">
        <f>INDEX(Lanes,C365,A380*5+COLUMN()-2)</f>
        <v>0</v>
      </c>
      <c r="F380">
        <f>INDEX(Lanes,C365,A380*5+COLUMN()-2)</f>
        <v>0</v>
      </c>
      <c r="G380">
        <f>INDEX(Lanes,C365,A380*5+COLUMN()-2)</f>
        <v>0</v>
      </c>
    </row>
    <row r="381" spans="1:7" x14ac:dyDescent="0.35">
      <c r="A381">
        <v>9</v>
      </c>
      <c r="B381" s="10" t="str">
        <f>"Base HOT - "&amp;INDEX(Directions,C365,1)</f>
        <v xml:space="preserve">Base HOT - </v>
      </c>
      <c r="C381">
        <f>INDEX(Lanes,C365,A381*5+COLUMN()-2)</f>
        <v>0</v>
      </c>
      <c r="D381">
        <f>INDEX(Lanes,C365,A381*5+COLUMN()-2)</f>
        <v>0</v>
      </c>
      <c r="E381">
        <f>INDEX(Lanes,C365,A381*5+COLUMN()-2)</f>
        <v>0</v>
      </c>
      <c r="F381">
        <f>INDEX(Lanes,C365,A381*5+COLUMN()-2)</f>
        <v>0</v>
      </c>
      <c r="G381">
        <f>INDEX(Lanes,C365,A381*5+COLUMN()-2)</f>
        <v>0</v>
      </c>
    </row>
    <row r="382" spans="1:7" x14ac:dyDescent="0.35">
      <c r="A382">
        <v>12</v>
      </c>
      <c r="B382" s="10" t="str">
        <f>"Base GP - "&amp;INDEX(Directions,C365,2)</f>
        <v xml:space="preserve">Base GP - </v>
      </c>
      <c r="C382">
        <f>INDEX(Lanes,C365,A382*5+COLUMN()-2)</f>
        <v>0</v>
      </c>
      <c r="D382">
        <f>INDEX(Lanes,C365,A382*5+COLUMN()-2)</f>
        <v>0</v>
      </c>
      <c r="E382">
        <f>INDEX(Lanes,C365,A382*5+COLUMN()-2)</f>
        <v>0</v>
      </c>
      <c r="F382">
        <f>INDEX(Lanes,C365,A382*5+COLUMN()-2)</f>
        <v>0</v>
      </c>
      <c r="G382">
        <f>INDEX(Lanes,C365,A382*5+COLUMN()-2)</f>
        <v>0</v>
      </c>
    </row>
    <row r="383" spans="1:7" x14ac:dyDescent="0.35">
      <c r="A383">
        <v>13</v>
      </c>
      <c r="B383" s="10" t="str">
        <f>"Base HOT - "&amp;INDEX(Directions,C365,2)</f>
        <v xml:space="preserve">Base HOT - </v>
      </c>
      <c r="C383">
        <f>INDEX(Lanes,C365,A383*5+COLUMN()-2)</f>
        <v>0</v>
      </c>
      <c r="D383">
        <f>INDEX(Lanes,C365,A383*5+COLUMN()-2)</f>
        <v>0</v>
      </c>
      <c r="E383">
        <f>INDEX(Lanes,C365,A383*5+COLUMN()-2)</f>
        <v>0</v>
      </c>
      <c r="F383">
        <f>INDEX(Lanes,C365,A383*5+COLUMN()-2)</f>
        <v>0</v>
      </c>
      <c r="G383">
        <f>INDEX(Lanes,C365,A383*5+COLUMN()-2)</f>
        <v>0</v>
      </c>
    </row>
    <row r="384" spans="1:7" x14ac:dyDescent="0.35">
      <c r="A384">
        <v>10</v>
      </c>
      <c r="B384" s="10" t="str">
        <f>"Project GP - "&amp;INDEX(Directions,C365,1)</f>
        <v xml:space="preserve">Project GP - </v>
      </c>
      <c r="C384">
        <f>INDEX(Lanes,C365,A384*5+COLUMN()-2)</f>
        <v>0</v>
      </c>
      <c r="D384">
        <f>INDEX(Lanes,C365,A384*5+COLUMN()-2)</f>
        <v>0</v>
      </c>
      <c r="E384">
        <f>INDEX(Lanes,C365,A384*5+COLUMN()-2)</f>
        <v>0</v>
      </c>
      <c r="F384">
        <f>INDEX(Lanes,C365,A384*5+COLUMN()-2)</f>
        <v>0</v>
      </c>
      <c r="G384">
        <f>INDEX(Lanes,C365,A384*5+COLUMN()-2)</f>
        <v>0</v>
      </c>
    </row>
    <row r="385" spans="1:7" x14ac:dyDescent="0.35">
      <c r="A385">
        <v>11</v>
      </c>
      <c r="B385" s="10" t="str">
        <f>"Project HOT - "&amp;INDEX(Directions,C365,1)</f>
        <v xml:space="preserve">Project HOT - </v>
      </c>
      <c r="C385">
        <f>INDEX(Lanes,C365,A385*5+COLUMN()-2)</f>
        <v>0</v>
      </c>
      <c r="D385">
        <f>INDEX(Lanes,C365,A385*5+COLUMN()-2)</f>
        <v>0</v>
      </c>
      <c r="E385">
        <f>INDEX(Lanes,C365,A385*5+COLUMN()-2)</f>
        <v>0</v>
      </c>
      <c r="F385">
        <f>INDEX(Lanes,C365,A385*5+COLUMN()-2)</f>
        <v>0</v>
      </c>
      <c r="G385">
        <f>INDEX(Lanes,C365,A385*5+COLUMN()-2)</f>
        <v>0</v>
      </c>
    </row>
    <row r="386" spans="1:7" x14ac:dyDescent="0.35">
      <c r="A386">
        <v>14</v>
      </c>
      <c r="B386" s="10" t="str">
        <f>"Project GP - "&amp;INDEX(Directions,C365,2)</f>
        <v xml:space="preserve">Project GP - </v>
      </c>
      <c r="C386">
        <f>INDEX(Lanes,C365,A386*5+COLUMN()-2)</f>
        <v>0</v>
      </c>
      <c r="D386">
        <f>INDEX(Lanes,C365,A386*5+COLUMN()-2)</f>
        <v>0</v>
      </c>
      <c r="E386">
        <f>INDEX(Lanes,C365,A386*5+COLUMN()-2)</f>
        <v>0</v>
      </c>
      <c r="F386">
        <f>INDEX(Lanes,C365,A386*5+COLUMN()-2)</f>
        <v>0</v>
      </c>
      <c r="G386">
        <f>INDEX(Lanes,C365,A386*5+COLUMN()-2)</f>
        <v>0</v>
      </c>
    </row>
    <row r="387" spans="1:7" x14ac:dyDescent="0.35">
      <c r="A387">
        <v>15</v>
      </c>
      <c r="B387" s="10" t="str">
        <f>"Project HOT - "&amp;INDEX(Directions,C365,2)</f>
        <v xml:space="preserve">Project HOT - </v>
      </c>
      <c r="C387">
        <f>INDEX(Lanes,C365,A387*5+COLUMN()-2)</f>
        <v>0</v>
      </c>
      <c r="D387">
        <f>INDEX(Lanes,C365,A387*5+COLUMN()-2)</f>
        <v>0</v>
      </c>
      <c r="E387">
        <f>INDEX(Lanes,C365,A387*5+COLUMN()-2)</f>
        <v>0</v>
      </c>
      <c r="F387">
        <f>INDEX(Lanes,C365,A387*5+COLUMN()-2)</f>
        <v>0</v>
      </c>
      <c r="G387">
        <f>INDEX(Lanes,C365,A387*5+COLUMN()-2)</f>
        <v>0</v>
      </c>
    </row>
    <row r="389" spans="1:7" x14ac:dyDescent="0.35">
      <c r="A389">
        <f>ROW()+1</f>
        <v>390</v>
      </c>
      <c r="B389" s="11" t="str">
        <f>"Vehicles "&amp;INDEX(Model_Years,0,1)&amp;":"</f>
        <v>Vehicles 2013:</v>
      </c>
      <c r="C389" t="str">
        <f>INDEX(Time_Periods,1,COLUMN()-2)</f>
        <v>AM Peak</v>
      </c>
      <c r="D389" t="str">
        <f>INDEX(Time_Periods,1,COLUMN()-2)</f>
        <v>Midday</v>
      </c>
      <c r="E389" t="str">
        <f>INDEX(Time_Periods,1,COLUMN()-2)</f>
        <v>PM Peak</v>
      </c>
      <c r="F389" t="str">
        <f>INDEX(Time_Periods,1,COLUMN()-2)</f>
        <v>Night</v>
      </c>
      <c r="G389">
        <f>INDEX(Time_Periods,1,COLUMN()-2)</f>
        <v>0</v>
      </c>
    </row>
    <row r="390" spans="1:7" x14ac:dyDescent="0.35">
      <c r="A390">
        <f>ROW()-1</f>
        <v>389</v>
      </c>
      <c r="B390" s="10" t="str">
        <f>INDEX(Directions,C365,1)&amp;" "&amp;INDEX(User_Classes,1,ROW()-A390)&amp;":"</f>
        <v xml:space="preserve"> SOV:</v>
      </c>
      <c r="C390">
        <f>INDEX(Volumes,C365,(ROW()-A389)*5+COLUMN()-2)</f>
        <v>0</v>
      </c>
      <c r="D390">
        <f>INDEX(Volumes,C365,(ROW()-A389)*5+COLUMN()-2)</f>
        <v>0</v>
      </c>
      <c r="E390">
        <f>INDEX(Volumes,C365,(ROW()-A389)*5+COLUMN()-2)</f>
        <v>0</v>
      </c>
      <c r="F390">
        <f>INDEX(Volumes,C365,(ROW()-A389)*5+COLUMN()-2)</f>
        <v>0</v>
      </c>
      <c r="G390">
        <f>INDEX(Volumes,C365,(ROW()-A389)*5+COLUMN()-2)</f>
        <v>0</v>
      </c>
    </row>
    <row r="391" spans="1:7" x14ac:dyDescent="0.35">
      <c r="B391" s="10" t="str">
        <f>INDEX(Directions,C365,1)&amp;" "&amp;INDEX(User_Classes,1,ROW()-A390)&amp;":"</f>
        <v xml:space="preserve"> HOV2:</v>
      </c>
      <c r="C391">
        <f>INDEX(Volumes,C365,(ROW()-A389)*5+COLUMN()-2)</f>
        <v>0</v>
      </c>
      <c r="D391">
        <f>INDEX(Volumes,C365,(ROW()-A389)*5+COLUMN()-2)</f>
        <v>0</v>
      </c>
      <c r="E391">
        <f>INDEX(Volumes,C365,(ROW()-A389)*5+COLUMN()-2)</f>
        <v>0</v>
      </c>
      <c r="F391">
        <f>INDEX(Volumes,C365,(ROW()-A389)*5+COLUMN()-2)</f>
        <v>0</v>
      </c>
      <c r="G391">
        <f>INDEX(Volumes,C365,(ROW()-A389)*5+COLUMN()-2)</f>
        <v>0</v>
      </c>
    </row>
    <row r="392" spans="1:7" x14ac:dyDescent="0.35">
      <c r="B392" s="10" t="str">
        <f>INDEX(Directions,C365,1)&amp;" "&amp;INDEX(User_Classes,1,ROW()-A390)&amp;":"</f>
        <v xml:space="preserve"> HOV3:</v>
      </c>
      <c r="C392">
        <f>INDEX(Volumes,C365,(ROW()-A389)*5+COLUMN()-2)</f>
        <v>0</v>
      </c>
      <c r="D392">
        <f>INDEX(Volumes,C365,(ROW()-A389)*5+COLUMN()-2)</f>
        <v>0</v>
      </c>
      <c r="E392">
        <f>INDEX(Volumes,C365,(ROW()-A389)*5+COLUMN()-2)</f>
        <v>0</v>
      </c>
      <c r="F392">
        <f>INDEX(Volumes,C365,(ROW()-A389)*5+COLUMN()-2)</f>
        <v>0</v>
      </c>
      <c r="G392">
        <f>INDEX(Volumes,C365,(ROW()-A389)*5+COLUMN()-2)</f>
        <v>0</v>
      </c>
    </row>
    <row r="393" spans="1:7" x14ac:dyDescent="0.35">
      <c r="B393" s="10" t="str">
        <f>INDEX(Directions,C365,1)&amp;" "&amp;INDEX(User_Classes,1,ROW()-A390)&amp;":"</f>
        <v xml:space="preserve"> COM:</v>
      </c>
      <c r="C393">
        <f>INDEX(Volumes,C365,(ROW()-A389)*5+COLUMN()-2)</f>
        <v>0</v>
      </c>
      <c r="D393">
        <f>INDEX(Volumes,C365,(ROW()-A389)*5+COLUMN()-2)</f>
        <v>0</v>
      </c>
      <c r="E393">
        <f>INDEX(Volumes,C365,(ROW()-A389)*5+COLUMN()-2)</f>
        <v>0</v>
      </c>
      <c r="F393">
        <f>INDEX(Volumes,C365,(ROW()-A389)*5+COLUMN()-2)</f>
        <v>0</v>
      </c>
      <c r="G393">
        <f>INDEX(Volumes,C365,(ROW()-A389)*5+COLUMN()-2)</f>
        <v>0</v>
      </c>
    </row>
    <row r="394" spans="1:7" x14ac:dyDescent="0.35">
      <c r="B394" s="10" t="str">
        <f>INDEX(Directions,C365,1)&amp;" "&amp;INDEX(User_Classes,1,ROW()-A390)&amp;":"</f>
        <v xml:space="preserve"> MTK:</v>
      </c>
      <c r="C394">
        <f>INDEX(Volumes,C365,(ROW()-A389)*5+COLUMN()-2)</f>
        <v>0</v>
      </c>
      <c r="D394">
        <f>INDEX(Volumes,C365,(ROW()-A389)*5+COLUMN()-2)</f>
        <v>0</v>
      </c>
      <c r="E394">
        <f>INDEX(Volumes,C365,(ROW()-A389)*5+COLUMN()-2)</f>
        <v>0</v>
      </c>
      <c r="F394">
        <f>INDEX(Volumes,C365,(ROW()-A389)*5+COLUMN()-2)</f>
        <v>0</v>
      </c>
      <c r="G394">
        <f>INDEX(Volumes,C365,(ROW()-A389)*5+COLUMN()-2)</f>
        <v>0</v>
      </c>
    </row>
    <row r="395" spans="1:7" x14ac:dyDescent="0.35">
      <c r="B395" s="10" t="str">
        <f>INDEX(Directions,C365,1)&amp;" "&amp;INDEX(User_Classes,1,ROW()-A390)&amp;":"</f>
        <v xml:space="preserve"> HTK:</v>
      </c>
      <c r="C395">
        <f>INDEX(Volumes,C365,(ROW()-A389)*5+COLUMN()-2)</f>
        <v>0</v>
      </c>
      <c r="D395">
        <f>INDEX(Volumes,C365,(ROW()-A389)*5+COLUMN()-2)</f>
        <v>0</v>
      </c>
      <c r="E395">
        <f>INDEX(Volumes,C365,(ROW()-A389)*5+COLUMN()-2)</f>
        <v>0</v>
      </c>
      <c r="F395">
        <f>INDEX(Volumes,C365,(ROW()-A389)*5+COLUMN()-2)</f>
        <v>0</v>
      </c>
      <c r="G395">
        <f>INDEX(Volumes,C365,(ROW()-A389)*5+COLUMN()-2)</f>
        <v>0</v>
      </c>
    </row>
    <row r="396" spans="1:7" x14ac:dyDescent="0.35">
      <c r="A396">
        <f>ROW()-1</f>
        <v>395</v>
      </c>
      <c r="B396" s="10" t="str">
        <f>INDEX(Directions,C365,2)&amp;" "&amp;INDEX(User_Classes,1,ROW()-A396)&amp;":"</f>
        <v xml:space="preserve"> SOV:</v>
      </c>
      <c r="C396">
        <f>INDEX(Volumes,C365,(ROW()-A389)*5+COLUMN()-2)</f>
        <v>0</v>
      </c>
      <c r="D396">
        <f>INDEX(Volumes,C365,(ROW()-A389)*5+COLUMN()-2)</f>
        <v>0</v>
      </c>
      <c r="E396">
        <f>INDEX(Volumes,C365,(ROW()-A389)*5+COLUMN()-2)</f>
        <v>0</v>
      </c>
      <c r="F396">
        <f>INDEX(Volumes,C365,(ROW()-A389)*5+COLUMN()-2)</f>
        <v>0</v>
      </c>
      <c r="G396">
        <f>INDEX(Volumes,C365,(ROW()-A389)*5+COLUMN()-2)</f>
        <v>0</v>
      </c>
    </row>
    <row r="397" spans="1:7" x14ac:dyDescent="0.35">
      <c r="B397" s="10" t="str">
        <f>INDEX(Directions,C365,2)&amp;" "&amp;INDEX(User_Classes,1,ROW()-A396)&amp;":"</f>
        <v xml:space="preserve"> HOV2:</v>
      </c>
      <c r="C397">
        <f>INDEX(Volumes,C365,(ROW()-A389)*5+COLUMN()-2)</f>
        <v>0</v>
      </c>
      <c r="D397">
        <f>INDEX(Volumes,C365,(ROW()-A389)*5+COLUMN()-2)</f>
        <v>0</v>
      </c>
      <c r="E397">
        <f>INDEX(Volumes,C365,(ROW()-A389)*5+COLUMN()-2)</f>
        <v>0</v>
      </c>
      <c r="F397">
        <f>INDEX(Volumes,C365,(ROW()-A389)*5+COLUMN()-2)</f>
        <v>0</v>
      </c>
      <c r="G397">
        <f>INDEX(Volumes,C365,(ROW()-A389)*5+COLUMN()-2)</f>
        <v>0</v>
      </c>
    </row>
    <row r="398" spans="1:7" x14ac:dyDescent="0.35">
      <c r="B398" s="10" t="str">
        <f>INDEX(Directions,C365,2)&amp;" "&amp;INDEX(User_Classes,1,ROW()-A396)&amp;":"</f>
        <v xml:space="preserve"> HOV3:</v>
      </c>
      <c r="C398">
        <f>INDEX(Volumes,C365,(ROW()-A389)*5+COLUMN()-2)</f>
        <v>0</v>
      </c>
      <c r="D398">
        <f>INDEX(Volumes,C365,(ROW()-A389)*5+COLUMN()-2)</f>
        <v>0</v>
      </c>
      <c r="E398">
        <f>INDEX(Volumes,C365,(ROW()-A389)*5+COLUMN()-2)</f>
        <v>0</v>
      </c>
      <c r="F398">
        <f>INDEX(Volumes,C365,(ROW()-A389)*5+COLUMN()-2)</f>
        <v>0</v>
      </c>
      <c r="G398">
        <f>INDEX(Volumes,C365,(ROW()-A389)*5+COLUMN()-2)</f>
        <v>0</v>
      </c>
    </row>
    <row r="399" spans="1:7" x14ac:dyDescent="0.35">
      <c r="B399" s="10" t="str">
        <f>INDEX(Directions,C365,2)&amp;" "&amp;INDEX(User_Classes,1,ROW()-A396)&amp;":"</f>
        <v xml:space="preserve"> COM:</v>
      </c>
      <c r="C399">
        <f>INDEX(Volumes,C365,(ROW()-A389)*5+COLUMN()-2)</f>
        <v>0</v>
      </c>
      <c r="D399">
        <f>INDEX(Volumes,C365,(ROW()-A389)*5+COLUMN()-2)</f>
        <v>0</v>
      </c>
      <c r="E399">
        <f>INDEX(Volumes,C365,(ROW()-A389)*5+COLUMN()-2)</f>
        <v>0</v>
      </c>
      <c r="F399">
        <f>INDEX(Volumes,C365,(ROW()-A389)*5+COLUMN()-2)</f>
        <v>0</v>
      </c>
      <c r="G399">
        <f>INDEX(Volumes,C365,(ROW()-A389)*5+COLUMN()-2)</f>
        <v>0</v>
      </c>
    </row>
    <row r="400" spans="1:7" x14ac:dyDescent="0.35">
      <c r="B400" s="10" t="str">
        <f>INDEX(Directions,C365,2)&amp;" "&amp;INDEX(User_Classes,1,ROW()-A396)&amp;":"</f>
        <v xml:space="preserve"> MTK:</v>
      </c>
      <c r="C400">
        <f>INDEX(Volumes,C365,(ROW()-A389)*5+COLUMN()-2)</f>
        <v>0</v>
      </c>
      <c r="D400">
        <f>INDEX(Volumes,C365,(ROW()-A389)*5+COLUMN()-2)</f>
        <v>0</v>
      </c>
      <c r="E400">
        <f>INDEX(Volumes,C365,(ROW()-A389)*5+COLUMN()-2)</f>
        <v>0</v>
      </c>
      <c r="F400">
        <f>INDEX(Volumes,C365,(ROW()-A389)*5+COLUMN()-2)</f>
        <v>0</v>
      </c>
      <c r="G400">
        <f>INDEX(Volumes,C365,(ROW()-A389)*5+COLUMN()-2)</f>
        <v>0</v>
      </c>
    </row>
    <row r="401" spans="1:7" x14ac:dyDescent="0.35">
      <c r="B401" s="10" t="str">
        <f>INDEX(Directions,C365,2)&amp;" "&amp;INDEX(User_Classes,1,ROW()-A396)&amp;":"</f>
        <v xml:space="preserve"> HTK:</v>
      </c>
      <c r="C401">
        <f>INDEX(Volumes,C365,(ROW()-A389)*5+COLUMN()-2)</f>
        <v>0</v>
      </c>
      <c r="D401">
        <f>INDEX(Volumes,C365,(ROW()-A389)*5+COLUMN()-2)</f>
        <v>0</v>
      </c>
      <c r="E401">
        <f>INDEX(Volumes,C365,(ROW()-A389)*5+COLUMN()-2)</f>
        <v>0</v>
      </c>
      <c r="F401">
        <f>INDEX(Volumes,C365,(ROW()-A389)*5+COLUMN()-2)</f>
        <v>0</v>
      </c>
      <c r="G401">
        <f>INDEX(Volumes,C365,(ROW()-A389)*5+COLUMN()-2)</f>
        <v>0</v>
      </c>
    </row>
    <row r="403" spans="1:7" x14ac:dyDescent="0.35">
      <c r="A403">
        <f>ROW()-11</f>
        <v>392</v>
      </c>
      <c r="B403" s="11" t="str">
        <f>"Vehicles "&amp;INDEX(Model_Years,0,2)&amp;":"</f>
        <v>Vehicles 2035:</v>
      </c>
      <c r="C403" t="str">
        <f>INDEX(Time_Periods,1,COLUMN()-2)</f>
        <v>AM Peak</v>
      </c>
      <c r="D403" t="str">
        <f>INDEX(Time_Periods,1,COLUMN()-2)</f>
        <v>Midday</v>
      </c>
      <c r="E403" t="str">
        <f>INDEX(Time_Periods,1,COLUMN()-2)</f>
        <v>PM Peak</v>
      </c>
      <c r="F403" t="str">
        <f>INDEX(Time_Periods,1,COLUMN()-2)</f>
        <v>Night</v>
      </c>
      <c r="G403">
        <f>INDEX(Time_Periods,1,COLUMN()-2)</f>
        <v>0</v>
      </c>
    </row>
    <row r="404" spans="1:7" x14ac:dyDescent="0.35">
      <c r="A404">
        <f>ROW()-1</f>
        <v>403</v>
      </c>
      <c r="B404" s="10" t="str">
        <f>INDEX(Directions,C365,1)&amp;" "&amp;INDEX(User_Classes,1,ROW()-A404)&amp;":"</f>
        <v xml:space="preserve"> SOV:</v>
      </c>
      <c r="C404">
        <f>INDEX(Volumes,C365,(ROW()-A403)*5+COLUMN()-2)</f>
        <v>0</v>
      </c>
      <c r="D404">
        <f>INDEX(Volumes,C365,(ROW()-A403)*5+COLUMN()-2)</f>
        <v>0</v>
      </c>
      <c r="E404">
        <f>INDEX(Volumes,C365,(ROW()-A403)*5+COLUMN()-2)</f>
        <v>0</v>
      </c>
      <c r="F404">
        <f>INDEX(Volumes,C365,(ROW()-A403)*5+COLUMN()-2)</f>
        <v>0</v>
      </c>
      <c r="G404">
        <f>INDEX(Volumes,C365,(ROW()-A403)*5+COLUMN()-2)</f>
        <v>0</v>
      </c>
    </row>
    <row r="405" spans="1:7" x14ac:dyDescent="0.35">
      <c r="B405" s="10" t="str">
        <f>INDEX(Directions,C365,1)&amp;" "&amp;INDEX(User_Classes,1,ROW()-A404)&amp;":"</f>
        <v xml:space="preserve"> HOV2:</v>
      </c>
      <c r="C405">
        <f>INDEX(Volumes,C365,(ROW()-A403)*5+COLUMN()-2)</f>
        <v>0</v>
      </c>
      <c r="D405">
        <f>INDEX(Volumes,C365,(ROW()-A403)*5+COLUMN()-2)</f>
        <v>0</v>
      </c>
      <c r="E405">
        <f>INDEX(Volumes,C365,(ROW()-A403)*5+COLUMN()-2)</f>
        <v>0</v>
      </c>
      <c r="F405">
        <f>INDEX(Volumes,C365,(ROW()-A403)*5+COLUMN()-2)</f>
        <v>0</v>
      </c>
      <c r="G405">
        <f>INDEX(Volumes,C365,(ROW()-A403)*5+COLUMN()-2)</f>
        <v>0</v>
      </c>
    </row>
    <row r="406" spans="1:7" x14ac:dyDescent="0.35">
      <c r="B406" s="10" t="str">
        <f>INDEX(Directions,C365,1)&amp;" "&amp;INDEX(User_Classes,1,ROW()-A404)&amp;":"</f>
        <v xml:space="preserve"> HOV3:</v>
      </c>
      <c r="C406">
        <f>INDEX(Volumes,C365,(ROW()-A403)*5+COLUMN()-2)</f>
        <v>0</v>
      </c>
      <c r="D406">
        <f>INDEX(Volumes,C365,(ROW()-A403)*5+COLUMN()-2)</f>
        <v>0</v>
      </c>
      <c r="E406">
        <f>INDEX(Volumes,C365,(ROW()-A403)*5+COLUMN()-2)</f>
        <v>0</v>
      </c>
      <c r="F406">
        <f>INDEX(Volumes,C365,(ROW()-A403)*5+COLUMN()-2)</f>
        <v>0</v>
      </c>
      <c r="G406">
        <f>INDEX(Volumes,C365,(ROW()-A403)*5+COLUMN()-2)</f>
        <v>0</v>
      </c>
    </row>
    <row r="407" spans="1:7" x14ac:dyDescent="0.35">
      <c r="B407" s="10" t="str">
        <f>INDEX(Directions,C365,1)&amp;" "&amp;INDEX(User_Classes,1,ROW()-A404)&amp;":"</f>
        <v xml:space="preserve"> COM:</v>
      </c>
      <c r="C407">
        <f>INDEX(Volumes,C365,(ROW()-A403)*5+COLUMN()-2)</f>
        <v>0</v>
      </c>
      <c r="D407">
        <f>INDEX(Volumes,C365,(ROW()-A403)*5+COLUMN()-2)</f>
        <v>0</v>
      </c>
      <c r="E407">
        <f>INDEX(Volumes,C365,(ROW()-A403)*5+COLUMN()-2)</f>
        <v>0</v>
      </c>
      <c r="F407">
        <f>INDEX(Volumes,C365,(ROW()-A403)*5+COLUMN()-2)</f>
        <v>0</v>
      </c>
      <c r="G407">
        <f>INDEX(Volumes,C365,(ROW()-A403)*5+COLUMN()-2)</f>
        <v>0</v>
      </c>
    </row>
    <row r="408" spans="1:7" x14ac:dyDescent="0.35">
      <c r="B408" s="10" t="str">
        <f>INDEX(Directions,C365,1)&amp;" "&amp;INDEX(User_Classes,1,ROW()-A404)&amp;":"</f>
        <v xml:space="preserve"> MTK:</v>
      </c>
      <c r="C408">
        <f>INDEX(Volumes,C365,(ROW()-A403)*5+COLUMN()-2)</f>
        <v>0</v>
      </c>
      <c r="D408">
        <f>INDEX(Volumes,C365,(ROW()-A403)*5+COLUMN()-2)</f>
        <v>0</v>
      </c>
      <c r="E408">
        <f>INDEX(Volumes,C365,(ROW()-A403)*5+COLUMN()-2)</f>
        <v>0</v>
      </c>
      <c r="F408">
        <f>INDEX(Volumes,C365,(ROW()-A403)*5+COLUMN()-2)</f>
        <v>0</v>
      </c>
      <c r="G408">
        <f>INDEX(Volumes,C365,(ROW()-A403)*5+COLUMN()-2)</f>
        <v>0</v>
      </c>
    </row>
    <row r="409" spans="1:7" x14ac:dyDescent="0.35">
      <c r="B409" s="10" t="str">
        <f>INDEX(Directions,C365,1)&amp;" "&amp;INDEX(User_Classes,1,ROW()-A404)&amp;":"</f>
        <v xml:space="preserve"> HTK:</v>
      </c>
      <c r="C409">
        <f>INDEX(Volumes,C365,(ROW()-A403)*5+COLUMN()-2)</f>
        <v>0</v>
      </c>
      <c r="D409">
        <f>INDEX(Volumes,C365,(ROW()-A403)*5+COLUMN()-2)</f>
        <v>0</v>
      </c>
      <c r="E409">
        <f>INDEX(Volumes,C365,(ROW()-A403)*5+COLUMN()-2)</f>
        <v>0</v>
      </c>
      <c r="F409">
        <f>INDEX(Volumes,C365,(ROW()-A403)*5+COLUMN()-2)</f>
        <v>0</v>
      </c>
      <c r="G409">
        <f>INDEX(Volumes,C365,(ROW()-A403)*5+COLUMN()-2)</f>
        <v>0</v>
      </c>
    </row>
    <row r="410" spans="1:7" x14ac:dyDescent="0.35">
      <c r="A410">
        <f>ROW()-1</f>
        <v>409</v>
      </c>
      <c r="B410" s="10" t="str">
        <f>INDEX(Directions,C365,2)&amp;" "&amp;INDEX(User_Classes,1,ROW()-A410)&amp;":"</f>
        <v xml:space="preserve"> SOV:</v>
      </c>
      <c r="C410">
        <f>INDEX(Volumes,C365,(ROW()-A403)*5+COLUMN()-2)</f>
        <v>0</v>
      </c>
      <c r="D410">
        <f>INDEX(Volumes,C365,(ROW()-A403)*5+COLUMN()-2)</f>
        <v>0</v>
      </c>
      <c r="E410">
        <f>INDEX(Volumes,C365,(ROW()-A403)*5+COLUMN()-2)</f>
        <v>0</v>
      </c>
      <c r="F410">
        <f>INDEX(Volumes,C365,(ROW()-A403)*5+COLUMN()-2)</f>
        <v>0</v>
      </c>
      <c r="G410">
        <f>INDEX(Volumes,C365,(ROW()-A403)*5+COLUMN()-2)</f>
        <v>0</v>
      </c>
    </row>
    <row r="411" spans="1:7" x14ac:dyDescent="0.35">
      <c r="B411" s="10" t="str">
        <f>INDEX(Directions,C365,2)&amp;" "&amp;INDEX(User_Classes,1,ROW()-A410)&amp;":"</f>
        <v xml:space="preserve"> HOV2:</v>
      </c>
      <c r="C411">
        <f>INDEX(Volumes,C365,(ROW()-A403)*5+COLUMN()-2)</f>
        <v>0</v>
      </c>
      <c r="D411">
        <f>INDEX(Volumes,C365,(ROW()-A403)*5+COLUMN()-2)</f>
        <v>0</v>
      </c>
      <c r="E411">
        <f>INDEX(Volumes,C365,(ROW()-A403)*5+COLUMN()-2)</f>
        <v>0</v>
      </c>
      <c r="F411">
        <f>INDEX(Volumes,C365,(ROW()-A403)*5+COLUMN()-2)</f>
        <v>0</v>
      </c>
      <c r="G411">
        <f>INDEX(Volumes,C365,(ROW()-A403)*5+COLUMN()-2)</f>
        <v>0</v>
      </c>
    </row>
    <row r="412" spans="1:7" x14ac:dyDescent="0.35">
      <c r="B412" s="10" t="str">
        <f>INDEX(Directions,C365,2)&amp;" "&amp;INDEX(User_Classes,1,ROW()-A410)&amp;":"</f>
        <v xml:space="preserve"> HOV3:</v>
      </c>
      <c r="C412">
        <f>INDEX(Volumes,C365,(ROW()-A403)*5+COLUMN()-2)</f>
        <v>0</v>
      </c>
      <c r="D412">
        <f>INDEX(Volumes,C365,(ROW()-A403)*5+COLUMN()-2)</f>
        <v>0</v>
      </c>
      <c r="E412">
        <f>INDEX(Volumes,C365,(ROW()-A403)*5+COLUMN()-2)</f>
        <v>0</v>
      </c>
      <c r="F412">
        <f>INDEX(Volumes,C365,(ROW()-A403)*5+COLUMN()-2)</f>
        <v>0</v>
      </c>
      <c r="G412">
        <f>INDEX(Volumes,C365,(ROW()-A403)*5+COLUMN()-2)</f>
        <v>0</v>
      </c>
    </row>
    <row r="413" spans="1:7" x14ac:dyDescent="0.35">
      <c r="B413" s="10" t="str">
        <f>INDEX(Directions,C365,2)&amp;" "&amp;INDEX(User_Classes,1,ROW()-A410)&amp;":"</f>
        <v xml:space="preserve"> COM:</v>
      </c>
      <c r="C413">
        <f>INDEX(Volumes,C365,(ROW()-A403)*5+COLUMN()-2)</f>
        <v>0</v>
      </c>
      <c r="D413">
        <f>INDEX(Volumes,C365,(ROW()-A403)*5+COLUMN()-2)</f>
        <v>0</v>
      </c>
      <c r="E413">
        <f>INDEX(Volumes,C365,(ROW()-A403)*5+COLUMN()-2)</f>
        <v>0</v>
      </c>
      <c r="F413">
        <f>INDEX(Volumes,C365,(ROW()-A403)*5+COLUMN()-2)</f>
        <v>0</v>
      </c>
      <c r="G413">
        <f>INDEX(Volumes,C365,(ROW()-A403)*5+COLUMN()-2)</f>
        <v>0</v>
      </c>
    </row>
    <row r="414" spans="1:7" x14ac:dyDescent="0.35">
      <c r="B414" s="10" t="str">
        <f>INDEX(Directions,C365,2)&amp;" "&amp;INDEX(User_Classes,1,ROW()-A410)&amp;":"</f>
        <v xml:space="preserve"> MTK:</v>
      </c>
      <c r="C414">
        <f>INDEX(Volumes,C365,(ROW()-A403)*5+COLUMN()-2)</f>
        <v>0</v>
      </c>
      <c r="D414">
        <f>INDEX(Volumes,C365,(ROW()-A403)*5+COLUMN()-2)</f>
        <v>0</v>
      </c>
      <c r="E414">
        <f>INDEX(Volumes,C365,(ROW()-A403)*5+COLUMN()-2)</f>
        <v>0</v>
      </c>
      <c r="F414">
        <f>INDEX(Volumes,C365,(ROW()-A403)*5+COLUMN()-2)</f>
        <v>0</v>
      </c>
      <c r="G414">
        <f>INDEX(Volumes,C365,(ROW()-A403)*5+COLUMN()-2)</f>
        <v>0</v>
      </c>
    </row>
    <row r="415" spans="1:7" x14ac:dyDescent="0.35">
      <c r="B415" s="10" t="str">
        <f>INDEX(Directions,C365,2)&amp;" "&amp;INDEX(User_Classes,1,ROW()-A410)&amp;":"</f>
        <v xml:space="preserve"> HTK:</v>
      </c>
      <c r="C415">
        <f>INDEX(Volumes,C365,(ROW()-A403)*5+COLUMN()-2)</f>
        <v>0</v>
      </c>
      <c r="D415">
        <f>INDEX(Volumes,C365,(ROW()-A403)*5+COLUMN()-2)</f>
        <v>0</v>
      </c>
      <c r="E415">
        <f>INDEX(Volumes,C365,(ROW()-A403)*5+COLUMN()-2)</f>
        <v>0</v>
      </c>
      <c r="F415">
        <f>INDEX(Volumes,C365,(ROW()-A403)*5+COLUMN()-2)</f>
        <v>0</v>
      </c>
      <c r="G415">
        <f>INDEX(Volumes,C365,(ROW()-A403)*5+COLUMN()-2)</f>
        <v>0</v>
      </c>
    </row>
    <row r="417" spans="1:7" x14ac:dyDescent="0.35">
      <c r="B417" s="10" t="s">
        <v>62</v>
      </c>
      <c r="C417" s="10">
        <f>CEILING(ROW()/52,1)</f>
        <v>9</v>
      </c>
      <c r="E417" s="10"/>
      <c r="F417" s="10"/>
      <c r="G417" s="10"/>
    </row>
    <row r="418" spans="1:7" x14ac:dyDescent="0.35">
      <c r="B418" s="10" t="s">
        <v>61</v>
      </c>
      <c r="C418" s="10">
        <f>INDEX(Segment_Names,1,C417)</f>
        <v>0</v>
      </c>
      <c r="E418" s="10"/>
      <c r="F418" s="10"/>
      <c r="G418" s="10"/>
    </row>
    <row r="419" spans="1:7" x14ac:dyDescent="0.35">
      <c r="B419" s="10" t="s">
        <v>63</v>
      </c>
      <c r="C419" s="12">
        <f>INDEX(Segment_Lengths,C417,1)</f>
        <v>0</v>
      </c>
      <c r="D419" t="s">
        <v>64</v>
      </c>
    </row>
    <row r="421" spans="1:7" x14ac:dyDescent="0.35">
      <c r="B421" s="11" t="str">
        <f>"Lanes "&amp;INDEX(Model_Years,0,1)&amp;":"</f>
        <v>Lanes 2013:</v>
      </c>
      <c r="C421" t="str">
        <f>INDEX(Time_Periods,1,COLUMN()-2)</f>
        <v>AM Peak</v>
      </c>
      <c r="D421" t="str">
        <f>INDEX(Time_Periods,1,COLUMN()-2)</f>
        <v>Midday</v>
      </c>
      <c r="E421" t="str">
        <f>INDEX(Time_Periods,1,COLUMN()-2)</f>
        <v>PM Peak</v>
      </c>
      <c r="F421" t="str">
        <f>INDEX(Time_Periods,1,COLUMN()-2)</f>
        <v>Night</v>
      </c>
      <c r="G421">
        <f>INDEX(Time_Periods,1,COLUMN()-2)</f>
        <v>0</v>
      </c>
    </row>
    <row r="422" spans="1:7" x14ac:dyDescent="0.35">
      <c r="A422">
        <v>0</v>
      </c>
      <c r="B422" s="10" t="str">
        <f>"Base GP - "&amp;INDEX(Directions,C417,1)</f>
        <v xml:space="preserve">Base GP - </v>
      </c>
      <c r="C422">
        <f>INDEX(Lanes,C417,A422*5+COLUMN()-2)</f>
        <v>0</v>
      </c>
      <c r="D422">
        <f>INDEX(Lanes,C417,A422*5+COLUMN()-2)</f>
        <v>0</v>
      </c>
      <c r="E422">
        <f>INDEX(Lanes,C417,A422*5+COLUMN()-2)</f>
        <v>0</v>
      </c>
      <c r="F422">
        <f>INDEX(Lanes,C417,A422*5+COLUMN()-2)</f>
        <v>0</v>
      </c>
      <c r="G422">
        <f>INDEX(Lanes,C417,A422*5+COLUMN()-2)</f>
        <v>0</v>
      </c>
    </row>
    <row r="423" spans="1:7" x14ac:dyDescent="0.35">
      <c r="A423">
        <v>1</v>
      </c>
      <c r="B423" s="10" t="str">
        <f>"Base HOT - "&amp;INDEX(Directions,C417,1)</f>
        <v xml:space="preserve">Base HOT - </v>
      </c>
      <c r="C423">
        <f>INDEX(Lanes,C417,A423*5+COLUMN()-2)</f>
        <v>0</v>
      </c>
      <c r="D423">
        <f>INDEX(Lanes,C417,A423*5+COLUMN()-2)</f>
        <v>0</v>
      </c>
      <c r="E423">
        <f>INDEX(Lanes,C417,A423*5+COLUMN()-2)</f>
        <v>0</v>
      </c>
      <c r="F423">
        <f>INDEX(Lanes,C417,A423*5+COLUMN()-2)</f>
        <v>0</v>
      </c>
      <c r="G423">
        <f>INDEX(Lanes,C417,A423*5+COLUMN()-2)</f>
        <v>0</v>
      </c>
    </row>
    <row r="424" spans="1:7" x14ac:dyDescent="0.35">
      <c r="A424">
        <v>4</v>
      </c>
      <c r="B424" s="10" t="str">
        <f>"Base GP - "&amp;INDEX(Directions,C417,2)</f>
        <v xml:space="preserve">Base GP - </v>
      </c>
      <c r="C424">
        <f>INDEX(Lanes,C417,A424*5+COLUMN()-2)</f>
        <v>0</v>
      </c>
      <c r="D424">
        <f>INDEX(Lanes,C417,A424*5+COLUMN()-2)</f>
        <v>0</v>
      </c>
      <c r="E424">
        <f>INDEX(Lanes,C417,A424*5+COLUMN()-2)</f>
        <v>0</v>
      </c>
      <c r="F424">
        <f>INDEX(Lanes,C417,A424*5+COLUMN()-2)</f>
        <v>0</v>
      </c>
      <c r="G424">
        <f>INDEX(Lanes,C417,A424*5+COLUMN()-2)</f>
        <v>0</v>
      </c>
    </row>
    <row r="425" spans="1:7" x14ac:dyDescent="0.35">
      <c r="A425">
        <v>5</v>
      </c>
      <c r="B425" s="10" t="str">
        <f>"Base HOT - "&amp;INDEX(Directions,C417,2)</f>
        <v xml:space="preserve">Base HOT - </v>
      </c>
      <c r="C425">
        <f>INDEX(Lanes,C417,A425*5+COLUMN()-2)</f>
        <v>0</v>
      </c>
      <c r="D425">
        <f>INDEX(Lanes,C417,A425*5+COLUMN()-2)</f>
        <v>0</v>
      </c>
      <c r="E425">
        <f>INDEX(Lanes,C417,A425*5+COLUMN()-2)</f>
        <v>0</v>
      </c>
      <c r="F425">
        <f>INDEX(Lanes,C417,A425*5+COLUMN()-2)</f>
        <v>0</v>
      </c>
      <c r="G425">
        <f>INDEX(Lanes,C417,A425*5+COLUMN()-2)</f>
        <v>0</v>
      </c>
    </row>
    <row r="426" spans="1:7" x14ac:dyDescent="0.35">
      <c r="A426">
        <v>2</v>
      </c>
      <c r="B426" s="10" t="str">
        <f>"Project GP - "&amp;INDEX(Directions,C417,1)</f>
        <v xml:space="preserve">Project GP - </v>
      </c>
      <c r="C426">
        <f>INDEX(Lanes,C417,A426*5+COLUMN()-2)</f>
        <v>0</v>
      </c>
      <c r="D426">
        <f>INDEX(Lanes,C417,A426*5+COLUMN()-2)</f>
        <v>0</v>
      </c>
      <c r="E426">
        <f>INDEX(Lanes,C417,A426*5+COLUMN()-2)</f>
        <v>0</v>
      </c>
      <c r="F426">
        <f>INDEX(Lanes,C417,A426*5+COLUMN()-2)</f>
        <v>0</v>
      </c>
      <c r="G426">
        <f>INDEX(Lanes,C417,A426*5+COLUMN()-2)</f>
        <v>0</v>
      </c>
    </row>
    <row r="427" spans="1:7" x14ac:dyDescent="0.35">
      <c r="A427">
        <v>3</v>
      </c>
      <c r="B427" s="10" t="str">
        <f>"Project HOT - "&amp;INDEX(Directions,C417,1)</f>
        <v xml:space="preserve">Project HOT - </v>
      </c>
      <c r="C427">
        <f>INDEX(Lanes,C417,A427*5+COLUMN()-2)</f>
        <v>0</v>
      </c>
      <c r="D427">
        <f>INDEX(Lanes,C417,A427*5+COLUMN()-2)</f>
        <v>0</v>
      </c>
      <c r="E427">
        <f>INDEX(Lanes,C417,A427*5+COLUMN()-2)</f>
        <v>0</v>
      </c>
      <c r="F427">
        <f>INDEX(Lanes,C417,A427*5+COLUMN()-2)</f>
        <v>0</v>
      </c>
      <c r="G427">
        <f>INDEX(Lanes,C417,A427*5+COLUMN()-2)</f>
        <v>0</v>
      </c>
    </row>
    <row r="428" spans="1:7" x14ac:dyDescent="0.35">
      <c r="A428">
        <v>6</v>
      </c>
      <c r="B428" s="10" t="str">
        <f>"Project GP - "&amp;INDEX(Directions,C417,2)</f>
        <v xml:space="preserve">Project GP - </v>
      </c>
      <c r="C428">
        <f>INDEX(Lanes,C417,A428*5+COLUMN()-2)</f>
        <v>0</v>
      </c>
      <c r="D428">
        <f>INDEX(Lanes,C417,A428*5+COLUMN()-2)</f>
        <v>0</v>
      </c>
      <c r="E428">
        <f>INDEX(Lanes,C417,A428*5+COLUMN()-2)</f>
        <v>0</v>
      </c>
      <c r="F428">
        <f>INDEX(Lanes,C417,A428*5+COLUMN()-2)</f>
        <v>0</v>
      </c>
      <c r="G428">
        <f>INDEX(Lanes,C417,A428*5+COLUMN()-2)</f>
        <v>0</v>
      </c>
    </row>
    <row r="429" spans="1:7" x14ac:dyDescent="0.35">
      <c r="A429">
        <v>7</v>
      </c>
      <c r="B429" s="10" t="str">
        <f>"Project HOT - "&amp;INDEX(Directions,C417,2)</f>
        <v xml:space="preserve">Project HOT - </v>
      </c>
      <c r="C429">
        <f>INDEX(Lanes,C417,A429*5+COLUMN()-2)</f>
        <v>0</v>
      </c>
      <c r="D429">
        <f>INDEX(Lanes,C417,A429*5+COLUMN()-2)</f>
        <v>0</v>
      </c>
      <c r="E429">
        <f>INDEX(Lanes,C417,A429*5+COLUMN()-2)</f>
        <v>0</v>
      </c>
      <c r="F429">
        <f>INDEX(Lanes,C417,A429*5+COLUMN()-2)</f>
        <v>0</v>
      </c>
      <c r="G429">
        <f>INDEX(Lanes,C417,A429*5+COLUMN()-2)</f>
        <v>0</v>
      </c>
    </row>
    <row r="430" spans="1:7" x14ac:dyDescent="0.35">
      <c r="B430" s="10"/>
    </row>
    <row r="431" spans="1:7" x14ac:dyDescent="0.35">
      <c r="B431" s="11" t="str">
        <f>"Lanes "&amp;INDEX(Model_Years,0,2)&amp;":"</f>
        <v>Lanes 2035:</v>
      </c>
      <c r="C431" t="str">
        <f>INDEX(Time_Periods,1,COLUMN()-2)</f>
        <v>AM Peak</v>
      </c>
      <c r="D431" t="str">
        <f>INDEX(Time_Periods,1,COLUMN()-2)</f>
        <v>Midday</v>
      </c>
      <c r="E431" t="str">
        <f>INDEX(Time_Periods,1,COLUMN()-2)</f>
        <v>PM Peak</v>
      </c>
      <c r="F431" t="str">
        <f>INDEX(Time_Periods,1,COLUMN()-2)</f>
        <v>Night</v>
      </c>
      <c r="G431">
        <f>INDEX(Time_Periods,1,COLUMN()-2)</f>
        <v>0</v>
      </c>
    </row>
    <row r="432" spans="1:7" x14ac:dyDescent="0.35">
      <c r="A432">
        <v>8</v>
      </c>
      <c r="B432" s="10" t="str">
        <f>"Base GP - "&amp;INDEX(Directions,C417,1)</f>
        <v xml:space="preserve">Base GP - </v>
      </c>
      <c r="C432">
        <f>INDEX(Lanes,C417,A432*5+COLUMN()-2)</f>
        <v>0</v>
      </c>
      <c r="D432">
        <f>INDEX(Lanes,C417,A432*5+COLUMN()-2)</f>
        <v>0</v>
      </c>
      <c r="E432">
        <f>INDEX(Lanes,C417,A432*5+COLUMN()-2)</f>
        <v>0</v>
      </c>
      <c r="F432">
        <f>INDEX(Lanes,C417,A432*5+COLUMN()-2)</f>
        <v>0</v>
      </c>
      <c r="G432">
        <f>INDEX(Lanes,C417,A432*5+COLUMN()-2)</f>
        <v>0</v>
      </c>
    </row>
    <row r="433" spans="1:7" x14ac:dyDescent="0.35">
      <c r="A433">
        <v>9</v>
      </c>
      <c r="B433" s="10" t="str">
        <f>"Base HOT - "&amp;INDEX(Directions,C417,1)</f>
        <v xml:space="preserve">Base HOT - </v>
      </c>
      <c r="C433">
        <f>INDEX(Lanes,C417,A433*5+COLUMN()-2)</f>
        <v>0</v>
      </c>
      <c r="D433">
        <f>INDEX(Lanes,C417,A433*5+COLUMN()-2)</f>
        <v>0</v>
      </c>
      <c r="E433">
        <f>INDEX(Lanes,C417,A433*5+COLUMN()-2)</f>
        <v>0</v>
      </c>
      <c r="F433">
        <f>INDEX(Lanes,C417,A433*5+COLUMN()-2)</f>
        <v>0</v>
      </c>
      <c r="G433">
        <f>INDEX(Lanes,C417,A433*5+COLUMN()-2)</f>
        <v>0</v>
      </c>
    </row>
    <row r="434" spans="1:7" x14ac:dyDescent="0.35">
      <c r="A434">
        <v>12</v>
      </c>
      <c r="B434" s="10" t="str">
        <f>"Base GP - "&amp;INDEX(Directions,C417,2)</f>
        <v xml:space="preserve">Base GP - </v>
      </c>
      <c r="C434">
        <f>INDEX(Lanes,C417,A434*5+COLUMN()-2)</f>
        <v>0</v>
      </c>
      <c r="D434">
        <f>INDEX(Lanes,C417,A434*5+COLUMN()-2)</f>
        <v>0</v>
      </c>
      <c r="E434">
        <f>INDEX(Lanes,C417,A434*5+COLUMN()-2)</f>
        <v>0</v>
      </c>
      <c r="F434">
        <f>INDEX(Lanes,C417,A434*5+COLUMN()-2)</f>
        <v>0</v>
      </c>
      <c r="G434">
        <f>INDEX(Lanes,C417,A434*5+COLUMN()-2)</f>
        <v>0</v>
      </c>
    </row>
    <row r="435" spans="1:7" x14ac:dyDescent="0.35">
      <c r="A435">
        <v>13</v>
      </c>
      <c r="B435" s="10" t="str">
        <f>"Base HOT - "&amp;INDEX(Directions,C417,2)</f>
        <v xml:space="preserve">Base HOT - </v>
      </c>
      <c r="C435">
        <f>INDEX(Lanes,C417,A435*5+COLUMN()-2)</f>
        <v>0</v>
      </c>
      <c r="D435">
        <f>INDEX(Lanes,C417,A435*5+COLUMN()-2)</f>
        <v>0</v>
      </c>
      <c r="E435">
        <f>INDEX(Lanes,C417,A435*5+COLUMN()-2)</f>
        <v>0</v>
      </c>
      <c r="F435">
        <f>INDEX(Lanes,C417,A435*5+COLUMN()-2)</f>
        <v>0</v>
      </c>
      <c r="G435">
        <f>INDEX(Lanes,C417,A435*5+COLUMN()-2)</f>
        <v>0</v>
      </c>
    </row>
    <row r="436" spans="1:7" x14ac:dyDescent="0.35">
      <c r="A436">
        <v>10</v>
      </c>
      <c r="B436" s="10" t="str">
        <f>"Project GP - "&amp;INDEX(Directions,C417,1)</f>
        <v xml:space="preserve">Project GP - </v>
      </c>
      <c r="C436">
        <f>INDEX(Lanes,C417,A436*5+COLUMN()-2)</f>
        <v>0</v>
      </c>
      <c r="D436">
        <f>INDEX(Lanes,C417,A436*5+COLUMN()-2)</f>
        <v>0</v>
      </c>
      <c r="E436">
        <f>INDEX(Lanes,C417,A436*5+COLUMN()-2)</f>
        <v>0</v>
      </c>
      <c r="F436">
        <f>INDEX(Lanes,C417,A436*5+COLUMN()-2)</f>
        <v>0</v>
      </c>
      <c r="G436">
        <f>INDEX(Lanes,C417,A436*5+COLUMN()-2)</f>
        <v>0</v>
      </c>
    </row>
    <row r="437" spans="1:7" x14ac:dyDescent="0.35">
      <c r="A437">
        <v>11</v>
      </c>
      <c r="B437" s="10" t="str">
        <f>"Project HOT - "&amp;INDEX(Directions,C417,1)</f>
        <v xml:space="preserve">Project HOT - </v>
      </c>
      <c r="C437">
        <f>INDEX(Lanes,C417,A437*5+COLUMN()-2)</f>
        <v>0</v>
      </c>
      <c r="D437">
        <f>INDEX(Lanes,C417,A437*5+COLUMN()-2)</f>
        <v>0</v>
      </c>
      <c r="E437">
        <f>INDEX(Lanes,C417,A437*5+COLUMN()-2)</f>
        <v>0</v>
      </c>
      <c r="F437">
        <f>INDEX(Lanes,C417,A437*5+COLUMN()-2)</f>
        <v>0</v>
      </c>
      <c r="G437">
        <f>INDEX(Lanes,C417,A437*5+COLUMN()-2)</f>
        <v>0</v>
      </c>
    </row>
    <row r="438" spans="1:7" x14ac:dyDescent="0.35">
      <c r="A438">
        <v>14</v>
      </c>
      <c r="B438" s="10" t="str">
        <f>"Project GP - "&amp;INDEX(Directions,C417,2)</f>
        <v xml:space="preserve">Project GP - </v>
      </c>
      <c r="C438">
        <f>INDEX(Lanes,C417,A438*5+COLUMN()-2)</f>
        <v>0</v>
      </c>
      <c r="D438">
        <f>INDEX(Lanes,C417,A438*5+COLUMN()-2)</f>
        <v>0</v>
      </c>
      <c r="E438">
        <f>INDEX(Lanes,C417,A438*5+COLUMN()-2)</f>
        <v>0</v>
      </c>
      <c r="F438">
        <f>INDEX(Lanes,C417,A438*5+COLUMN()-2)</f>
        <v>0</v>
      </c>
      <c r="G438">
        <f>INDEX(Lanes,C417,A438*5+COLUMN()-2)</f>
        <v>0</v>
      </c>
    </row>
    <row r="439" spans="1:7" x14ac:dyDescent="0.35">
      <c r="A439">
        <v>15</v>
      </c>
      <c r="B439" s="10" t="str">
        <f>"Project HOT - "&amp;INDEX(Directions,C417,2)</f>
        <v xml:space="preserve">Project HOT - </v>
      </c>
      <c r="C439">
        <f>INDEX(Lanes,C417,A439*5+COLUMN()-2)</f>
        <v>0</v>
      </c>
      <c r="D439">
        <f>INDEX(Lanes,C417,A439*5+COLUMN()-2)</f>
        <v>0</v>
      </c>
      <c r="E439">
        <f>INDEX(Lanes,C417,A439*5+COLUMN()-2)</f>
        <v>0</v>
      </c>
      <c r="F439">
        <f>INDEX(Lanes,C417,A439*5+COLUMN()-2)</f>
        <v>0</v>
      </c>
      <c r="G439">
        <f>INDEX(Lanes,C417,A439*5+COLUMN()-2)</f>
        <v>0</v>
      </c>
    </row>
    <row r="441" spans="1:7" x14ac:dyDescent="0.35">
      <c r="A441">
        <f>ROW()+1</f>
        <v>442</v>
      </c>
      <c r="B441" s="11" t="str">
        <f>"Vehicles "&amp;INDEX(Model_Years,0,1)&amp;":"</f>
        <v>Vehicles 2013:</v>
      </c>
      <c r="C441" t="str">
        <f>INDEX(Time_Periods,1,COLUMN()-2)</f>
        <v>AM Peak</v>
      </c>
      <c r="D441" t="str">
        <f>INDEX(Time_Periods,1,COLUMN()-2)</f>
        <v>Midday</v>
      </c>
      <c r="E441" t="str">
        <f>INDEX(Time_Periods,1,COLUMN()-2)</f>
        <v>PM Peak</v>
      </c>
      <c r="F441" t="str">
        <f>INDEX(Time_Periods,1,COLUMN()-2)</f>
        <v>Night</v>
      </c>
      <c r="G441">
        <f>INDEX(Time_Periods,1,COLUMN()-2)</f>
        <v>0</v>
      </c>
    </row>
    <row r="442" spans="1:7" x14ac:dyDescent="0.35">
      <c r="A442">
        <f>ROW()-1</f>
        <v>441</v>
      </c>
      <c r="B442" s="10" t="str">
        <f>INDEX(Directions,C417,1)&amp;" "&amp;INDEX(User_Classes,1,ROW()-A442)&amp;":"</f>
        <v xml:space="preserve"> SOV:</v>
      </c>
      <c r="C442">
        <f>INDEX(Volumes,C417,(ROW()-A441)*5+COLUMN()-2)</f>
        <v>0</v>
      </c>
      <c r="D442">
        <f>INDEX(Volumes,C417,(ROW()-A441)*5+COLUMN()-2)</f>
        <v>0</v>
      </c>
      <c r="E442">
        <f>INDEX(Volumes,C417,(ROW()-A441)*5+COLUMN()-2)</f>
        <v>0</v>
      </c>
      <c r="F442">
        <f>INDEX(Volumes,C417,(ROW()-A441)*5+COLUMN()-2)</f>
        <v>0</v>
      </c>
      <c r="G442">
        <f>INDEX(Volumes,C417,(ROW()-A441)*5+COLUMN()-2)</f>
        <v>0</v>
      </c>
    </row>
    <row r="443" spans="1:7" x14ac:dyDescent="0.35">
      <c r="B443" s="10" t="str">
        <f>INDEX(Directions,C417,1)&amp;" "&amp;INDEX(User_Classes,1,ROW()-A442)&amp;":"</f>
        <v xml:space="preserve"> HOV2:</v>
      </c>
      <c r="C443">
        <f>INDEX(Volumes,C417,(ROW()-A441)*5+COLUMN()-2)</f>
        <v>0</v>
      </c>
      <c r="D443">
        <f>INDEX(Volumes,C417,(ROW()-A441)*5+COLUMN()-2)</f>
        <v>0</v>
      </c>
      <c r="E443">
        <f>INDEX(Volumes,C417,(ROW()-A441)*5+COLUMN()-2)</f>
        <v>0</v>
      </c>
      <c r="F443">
        <f>INDEX(Volumes,C417,(ROW()-A441)*5+COLUMN()-2)</f>
        <v>0</v>
      </c>
      <c r="G443">
        <f>INDEX(Volumes,C417,(ROW()-A441)*5+COLUMN()-2)</f>
        <v>0</v>
      </c>
    </row>
    <row r="444" spans="1:7" x14ac:dyDescent="0.35">
      <c r="B444" s="10" t="str">
        <f>INDEX(Directions,C417,1)&amp;" "&amp;INDEX(User_Classes,1,ROW()-A442)&amp;":"</f>
        <v xml:space="preserve"> HOV3:</v>
      </c>
      <c r="C444">
        <f>INDEX(Volumes,C417,(ROW()-A441)*5+COLUMN()-2)</f>
        <v>0</v>
      </c>
      <c r="D444">
        <f>INDEX(Volumes,C417,(ROW()-A441)*5+COLUMN()-2)</f>
        <v>0</v>
      </c>
      <c r="E444">
        <f>INDEX(Volumes,C417,(ROW()-A441)*5+COLUMN()-2)</f>
        <v>0</v>
      </c>
      <c r="F444">
        <f>INDEX(Volumes,C417,(ROW()-A441)*5+COLUMN()-2)</f>
        <v>0</v>
      </c>
      <c r="G444">
        <f>INDEX(Volumes,C417,(ROW()-A441)*5+COLUMN()-2)</f>
        <v>0</v>
      </c>
    </row>
    <row r="445" spans="1:7" x14ac:dyDescent="0.35">
      <c r="B445" s="10" t="str">
        <f>INDEX(Directions,C417,1)&amp;" "&amp;INDEX(User_Classes,1,ROW()-A442)&amp;":"</f>
        <v xml:space="preserve"> COM:</v>
      </c>
      <c r="C445">
        <f>INDEX(Volumes,C417,(ROW()-A441)*5+COLUMN()-2)</f>
        <v>0</v>
      </c>
      <c r="D445">
        <f>INDEX(Volumes,C417,(ROW()-A441)*5+COLUMN()-2)</f>
        <v>0</v>
      </c>
      <c r="E445">
        <f>INDEX(Volumes,C417,(ROW()-A441)*5+COLUMN()-2)</f>
        <v>0</v>
      </c>
      <c r="F445">
        <f>INDEX(Volumes,C417,(ROW()-A441)*5+COLUMN()-2)</f>
        <v>0</v>
      </c>
      <c r="G445">
        <f>INDEX(Volumes,C417,(ROW()-A441)*5+COLUMN()-2)</f>
        <v>0</v>
      </c>
    </row>
    <row r="446" spans="1:7" x14ac:dyDescent="0.35">
      <c r="B446" s="10" t="str">
        <f>INDEX(Directions,C417,1)&amp;" "&amp;INDEX(User_Classes,1,ROW()-A442)&amp;":"</f>
        <v xml:space="preserve"> MTK:</v>
      </c>
      <c r="C446">
        <f>INDEX(Volumes,C417,(ROW()-A441)*5+COLUMN()-2)</f>
        <v>0</v>
      </c>
      <c r="D446">
        <f>INDEX(Volumes,C417,(ROW()-A441)*5+COLUMN()-2)</f>
        <v>0</v>
      </c>
      <c r="E446">
        <f>INDEX(Volumes,C417,(ROW()-A441)*5+COLUMN()-2)</f>
        <v>0</v>
      </c>
      <c r="F446">
        <f>INDEX(Volumes,C417,(ROW()-A441)*5+COLUMN()-2)</f>
        <v>0</v>
      </c>
      <c r="G446">
        <f>INDEX(Volumes,C417,(ROW()-A441)*5+COLUMN()-2)</f>
        <v>0</v>
      </c>
    </row>
    <row r="447" spans="1:7" x14ac:dyDescent="0.35">
      <c r="B447" s="10" t="str">
        <f>INDEX(Directions,C417,1)&amp;" "&amp;INDEX(User_Classes,1,ROW()-A442)&amp;":"</f>
        <v xml:space="preserve"> HTK:</v>
      </c>
      <c r="C447">
        <f>INDEX(Volumes,C417,(ROW()-A441)*5+COLUMN()-2)</f>
        <v>0</v>
      </c>
      <c r="D447">
        <f>INDEX(Volumes,C417,(ROW()-A441)*5+COLUMN()-2)</f>
        <v>0</v>
      </c>
      <c r="E447">
        <f>INDEX(Volumes,C417,(ROW()-A441)*5+COLUMN()-2)</f>
        <v>0</v>
      </c>
      <c r="F447">
        <f>INDEX(Volumes,C417,(ROW()-A441)*5+COLUMN()-2)</f>
        <v>0</v>
      </c>
      <c r="G447">
        <f>INDEX(Volumes,C417,(ROW()-A441)*5+COLUMN()-2)</f>
        <v>0</v>
      </c>
    </row>
    <row r="448" spans="1:7" x14ac:dyDescent="0.35">
      <c r="A448">
        <f>ROW()-1</f>
        <v>447</v>
      </c>
      <c r="B448" s="10" t="str">
        <f>INDEX(Directions,C417,2)&amp;" "&amp;INDEX(User_Classes,1,ROW()-A448)&amp;":"</f>
        <v xml:space="preserve"> SOV:</v>
      </c>
      <c r="C448">
        <f>INDEX(Volumes,C417,(ROW()-A441)*5+COLUMN()-2)</f>
        <v>0</v>
      </c>
      <c r="D448">
        <f>INDEX(Volumes,C417,(ROW()-A441)*5+COLUMN()-2)</f>
        <v>0</v>
      </c>
      <c r="E448">
        <f>INDEX(Volumes,C417,(ROW()-A441)*5+COLUMN()-2)</f>
        <v>0</v>
      </c>
      <c r="F448">
        <f>INDEX(Volumes,C417,(ROW()-A441)*5+COLUMN()-2)</f>
        <v>0</v>
      </c>
      <c r="G448">
        <f>INDEX(Volumes,C417,(ROW()-A441)*5+COLUMN()-2)</f>
        <v>0</v>
      </c>
    </row>
    <row r="449" spans="1:7" x14ac:dyDescent="0.35">
      <c r="B449" s="10" t="str">
        <f>INDEX(Directions,C417,2)&amp;" "&amp;INDEX(User_Classes,1,ROW()-A448)&amp;":"</f>
        <v xml:space="preserve"> HOV2:</v>
      </c>
      <c r="C449">
        <f>INDEX(Volumes,C417,(ROW()-A441)*5+COLUMN()-2)</f>
        <v>0</v>
      </c>
      <c r="D449">
        <f>INDEX(Volumes,C417,(ROW()-A441)*5+COLUMN()-2)</f>
        <v>0</v>
      </c>
      <c r="E449">
        <f>INDEX(Volumes,C417,(ROW()-A441)*5+COLUMN()-2)</f>
        <v>0</v>
      </c>
      <c r="F449">
        <f>INDEX(Volumes,C417,(ROW()-A441)*5+COLUMN()-2)</f>
        <v>0</v>
      </c>
      <c r="G449">
        <f>INDEX(Volumes,C417,(ROW()-A441)*5+COLUMN()-2)</f>
        <v>0</v>
      </c>
    </row>
    <row r="450" spans="1:7" x14ac:dyDescent="0.35">
      <c r="B450" s="10" t="str">
        <f>INDEX(Directions,C417,2)&amp;" "&amp;INDEX(User_Classes,1,ROW()-A448)&amp;":"</f>
        <v xml:space="preserve"> HOV3:</v>
      </c>
      <c r="C450">
        <f>INDEX(Volumes,C417,(ROW()-A441)*5+COLUMN()-2)</f>
        <v>0</v>
      </c>
      <c r="D450">
        <f>INDEX(Volumes,C417,(ROW()-A441)*5+COLUMN()-2)</f>
        <v>0</v>
      </c>
      <c r="E450">
        <f>INDEX(Volumes,C417,(ROW()-A441)*5+COLUMN()-2)</f>
        <v>0</v>
      </c>
      <c r="F450">
        <f>INDEX(Volumes,C417,(ROW()-A441)*5+COLUMN()-2)</f>
        <v>0</v>
      </c>
      <c r="G450">
        <f>INDEX(Volumes,C417,(ROW()-A441)*5+COLUMN()-2)</f>
        <v>0</v>
      </c>
    </row>
    <row r="451" spans="1:7" x14ac:dyDescent="0.35">
      <c r="B451" s="10" t="str">
        <f>INDEX(Directions,C417,2)&amp;" "&amp;INDEX(User_Classes,1,ROW()-A448)&amp;":"</f>
        <v xml:space="preserve"> COM:</v>
      </c>
      <c r="C451">
        <f>INDEX(Volumes,C417,(ROW()-A441)*5+COLUMN()-2)</f>
        <v>0</v>
      </c>
      <c r="D451">
        <f>INDEX(Volumes,C417,(ROW()-A441)*5+COLUMN()-2)</f>
        <v>0</v>
      </c>
      <c r="E451">
        <f>INDEX(Volumes,C417,(ROW()-A441)*5+COLUMN()-2)</f>
        <v>0</v>
      </c>
      <c r="F451">
        <f>INDEX(Volumes,C417,(ROW()-A441)*5+COLUMN()-2)</f>
        <v>0</v>
      </c>
      <c r="G451">
        <f>INDEX(Volumes,C417,(ROW()-A441)*5+COLUMN()-2)</f>
        <v>0</v>
      </c>
    </row>
    <row r="452" spans="1:7" x14ac:dyDescent="0.35">
      <c r="B452" s="10" t="str">
        <f>INDEX(Directions,C417,2)&amp;" "&amp;INDEX(User_Classes,1,ROW()-A448)&amp;":"</f>
        <v xml:space="preserve"> MTK:</v>
      </c>
      <c r="C452">
        <f>INDEX(Volumes,C417,(ROW()-A441)*5+COLUMN()-2)</f>
        <v>0</v>
      </c>
      <c r="D452">
        <f>INDEX(Volumes,C417,(ROW()-A441)*5+COLUMN()-2)</f>
        <v>0</v>
      </c>
      <c r="E452">
        <f>INDEX(Volumes,C417,(ROW()-A441)*5+COLUMN()-2)</f>
        <v>0</v>
      </c>
      <c r="F452">
        <f>INDEX(Volumes,C417,(ROW()-A441)*5+COLUMN()-2)</f>
        <v>0</v>
      </c>
      <c r="G452">
        <f>INDEX(Volumes,C417,(ROW()-A441)*5+COLUMN()-2)</f>
        <v>0</v>
      </c>
    </row>
    <row r="453" spans="1:7" x14ac:dyDescent="0.35">
      <c r="B453" s="10" t="str">
        <f>INDEX(Directions,C417,2)&amp;" "&amp;INDEX(User_Classes,1,ROW()-A448)&amp;":"</f>
        <v xml:space="preserve"> HTK:</v>
      </c>
      <c r="C453">
        <f>INDEX(Volumes,C417,(ROW()-A441)*5+COLUMN()-2)</f>
        <v>0</v>
      </c>
      <c r="D453">
        <f>INDEX(Volumes,C417,(ROW()-A441)*5+COLUMN()-2)</f>
        <v>0</v>
      </c>
      <c r="E453">
        <f>INDEX(Volumes,C417,(ROW()-A441)*5+COLUMN()-2)</f>
        <v>0</v>
      </c>
      <c r="F453">
        <f>INDEX(Volumes,C417,(ROW()-A441)*5+COLUMN()-2)</f>
        <v>0</v>
      </c>
      <c r="G453">
        <f>INDEX(Volumes,C417,(ROW()-A441)*5+COLUMN()-2)</f>
        <v>0</v>
      </c>
    </row>
    <row r="455" spans="1:7" x14ac:dyDescent="0.35">
      <c r="A455">
        <f>ROW()-11</f>
        <v>444</v>
      </c>
      <c r="B455" s="11" t="str">
        <f>"Vehicles "&amp;INDEX(Model_Years,0,2)&amp;":"</f>
        <v>Vehicles 2035:</v>
      </c>
      <c r="C455" t="str">
        <f>INDEX(Time_Periods,1,COLUMN()-2)</f>
        <v>AM Peak</v>
      </c>
      <c r="D455" t="str">
        <f>INDEX(Time_Periods,1,COLUMN()-2)</f>
        <v>Midday</v>
      </c>
      <c r="E455" t="str">
        <f>INDEX(Time_Periods,1,COLUMN()-2)</f>
        <v>PM Peak</v>
      </c>
      <c r="F455" t="str">
        <f>INDEX(Time_Periods,1,COLUMN()-2)</f>
        <v>Night</v>
      </c>
      <c r="G455">
        <f>INDEX(Time_Periods,1,COLUMN()-2)</f>
        <v>0</v>
      </c>
    </row>
    <row r="456" spans="1:7" x14ac:dyDescent="0.35">
      <c r="A456">
        <f>ROW()-1</f>
        <v>455</v>
      </c>
      <c r="B456" s="10" t="str">
        <f>INDEX(Directions,C417,1)&amp;" "&amp;INDEX(User_Classes,1,ROW()-A456)&amp;":"</f>
        <v xml:space="preserve"> SOV:</v>
      </c>
      <c r="C456">
        <f>INDEX(Volumes,C417,(ROW()-A455)*5+COLUMN()-2)</f>
        <v>0</v>
      </c>
      <c r="D456">
        <f>INDEX(Volumes,C417,(ROW()-A455)*5+COLUMN()-2)</f>
        <v>0</v>
      </c>
      <c r="E456">
        <f>INDEX(Volumes,C417,(ROW()-A455)*5+COLUMN()-2)</f>
        <v>0</v>
      </c>
      <c r="F456">
        <f>INDEX(Volumes,C417,(ROW()-A455)*5+COLUMN()-2)</f>
        <v>0</v>
      </c>
      <c r="G456">
        <f>INDEX(Volumes,C417,(ROW()-A455)*5+COLUMN()-2)</f>
        <v>0</v>
      </c>
    </row>
    <row r="457" spans="1:7" x14ac:dyDescent="0.35">
      <c r="B457" s="10" t="str">
        <f>INDEX(Directions,C417,1)&amp;" "&amp;INDEX(User_Classes,1,ROW()-A456)&amp;":"</f>
        <v xml:space="preserve"> HOV2:</v>
      </c>
      <c r="C457">
        <f>INDEX(Volumes,C417,(ROW()-A455)*5+COLUMN()-2)</f>
        <v>0</v>
      </c>
      <c r="D457">
        <f>INDEX(Volumes,C417,(ROW()-A455)*5+COLUMN()-2)</f>
        <v>0</v>
      </c>
      <c r="E457">
        <f>INDEX(Volumes,C417,(ROW()-A455)*5+COLUMN()-2)</f>
        <v>0</v>
      </c>
      <c r="F457">
        <f>INDEX(Volumes,C417,(ROW()-A455)*5+COLUMN()-2)</f>
        <v>0</v>
      </c>
      <c r="G457">
        <f>INDEX(Volumes,C417,(ROW()-A455)*5+COLUMN()-2)</f>
        <v>0</v>
      </c>
    </row>
    <row r="458" spans="1:7" x14ac:dyDescent="0.35">
      <c r="B458" s="10" t="str">
        <f>INDEX(Directions,C417,1)&amp;" "&amp;INDEX(User_Classes,1,ROW()-A456)&amp;":"</f>
        <v xml:space="preserve"> HOV3:</v>
      </c>
      <c r="C458">
        <f>INDEX(Volumes,C417,(ROW()-A455)*5+COLUMN()-2)</f>
        <v>0</v>
      </c>
      <c r="D458">
        <f>INDEX(Volumes,C417,(ROW()-A455)*5+COLUMN()-2)</f>
        <v>0</v>
      </c>
      <c r="E458">
        <f>INDEX(Volumes,C417,(ROW()-A455)*5+COLUMN()-2)</f>
        <v>0</v>
      </c>
      <c r="F458">
        <f>INDEX(Volumes,C417,(ROW()-A455)*5+COLUMN()-2)</f>
        <v>0</v>
      </c>
      <c r="G458">
        <f>INDEX(Volumes,C417,(ROW()-A455)*5+COLUMN()-2)</f>
        <v>0</v>
      </c>
    </row>
    <row r="459" spans="1:7" x14ac:dyDescent="0.35">
      <c r="B459" s="10" t="str">
        <f>INDEX(Directions,C417,1)&amp;" "&amp;INDEX(User_Classes,1,ROW()-A456)&amp;":"</f>
        <v xml:space="preserve"> COM:</v>
      </c>
      <c r="C459">
        <f>INDEX(Volumes,C417,(ROW()-A455)*5+COLUMN()-2)</f>
        <v>0</v>
      </c>
      <c r="D459">
        <f>INDEX(Volumes,C417,(ROW()-A455)*5+COLUMN()-2)</f>
        <v>0</v>
      </c>
      <c r="E459">
        <f>INDEX(Volumes,C417,(ROW()-A455)*5+COLUMN()-2)</f>
        <v>0</v>
      </c>
      <c r="F459">
        <f>INDEX(Volumes,C417,(ROW()-A455)*5+COLUMN()-2)</f>
        <v>0</v>
      </c>
      <c r="G459">
        <f>INDEX(Volumes,C417,(ROW()-A455)*5+COLUMN()-2)</f>
        <v>0</v>
      </c>
    </row>
    <row r="460" spans="1:7" x14ac:dyDescent="0.35">
      <c r="B460" s="10" t="str">
        <f>INDEX(Directions,C417,1)&amp;" "&amp;INDEX(User_Classes,1,ROW()-A456)&amp;":"</f>
        <v xml:space="preserve"> MTK:</v>
      </c>
      <c r="C460">
        <f>INDEX(Volumes,C417,(ROW()-A455)*5+COLUMN()-2)</f>
        <v>0</v>
      </c>
      <c r="D460">
        <f>INDEX(Volumes,C417,(ROW()-A455)*5+COLUMN()-2)</f>
        <v>0</v>
      </c>
      <c r="E460">
        <f>INDEX(Volumes,C417,(ROW()-A455)*5+COLUMN()-2)</f>
        <v>0</v>
      </c>
      <c r="F460">
        <f>INDEX(Volumes,C417,(ROW()-A455)*5+COLUMN()-2)</f>
        <v>0</v>
      </c>
      <c r="G460">
        <f>INDEX(Volumes,C417,(ROW()-A455)*5+COLUMN()-2)</f>
        <v>0</v>
      </c>
    </row>
    <row r="461" spans="1:7" x14ac:dyDescent="0.35">
      <c r="B461" s="10" t="str">
        <f>INDEX(Directions,C417,1)&amp;" "&amp;INDEX(User_Classes,1,ROW()-A456)&amp;":"</f>
        <v xml:space="preserve"> HTK:</v>
      </c>
      <c r="C461">
        <f>INDEX(Volumes,C417,(ROW()-A455)*5+COLUMN()-2)</f>
        <v>0</v>
      </c>
      <c r="D461">
        <f>INDEX(Volumes,C417,(ROW()-A455)*5+COLUMN()-2)</f>
        <v>0</v>
      </c>
      <c r="E461">
        <f>INDEX(Volumes,C417,(ROW()-A455)*5+COLUMN()-2)</f>
        <v>0</v>
      </c>
      <c r="F461">
        <f>INDEX(Volumes,C417,(ROW()-A455)*5+COLUMN()-2)</f>
        <v>0</v>
      </c>
      <c r="G461">
        <f>INDEX(Volumes,C417,(ROW()-A455)*5+COLUMN()-2)</f>
        <v>0</v>
      </c>
    </row>
    <row r="462" spans="1:7" x14ac:dyDescent="0.35">
      <c r="A462">
        <f>ROW()-1</f>
        <v>461</v>
      </c>
      <c r="B462" s="10" t="str">
        <f>INDEX(Directions,C417,2)&amp;" "&amp;INDEX(User_Classes,1,ROW()-A462)&amp;":"</f>
        <v xml:space="preserve"> SOV:</v>
      </c>
      <c r="C462">
        <f>INDEX(Volumes,C417,(ROW()-A455)*5+COLUMN()-2)</f>
        <v>0</v>
      </c>
      <c r="D462">
        <f>INDEX(Volumes,C417,(ROW()-A455)*5+COLUMN()-2)</f>
        <v>0</v>
      </c>
      <c r="E462">
        <f>INDEX(Volumes,C417,(ROW()-A455)*5+COLUMN()-2)</f>
        <v>0</v>
      </c>
      <c r="F462">
        <f>INDEX(Volumes,C417,(ROW()-A455)*5+COLUMN()-2)</f>
        <v>0</v>
      </c>
      <c r="G462">
        <f>INDEX(Volumes,C417,(ROW()-A455)*5+COLUMN()-2)</f>
        <v>0</v>
      </c>
    </row>
    <row r="463" spans="1:7" x14ac:dyDescent="0.35">
      <c r="B463" s="10" t="str">
        <f>INDEX(Directions,C417,2)&amp;" "&amp;INDEX(User_Classes,1,ROW()-A462)&amp;":"</f>
        <v xml:space="preserve"> HOV2:</v>
      </c>
      <c r="C463">
        <f>INDEX(Volumes,C417,(ROW()-A455)*5+COLUMN()-2)</f>
        <v>0</v>
      </c>
      <c r="D463">
        <f>INDEX(Volumes,C417,(ROW()-A455)*5+COLUMN()-2)</f>
        <v>0</v>
      </c>
      <c r="E463">
        <f>INDEX(Volumes,C417,(ROW()-A455)*5+COLUMN()-2)</f>
        <v>0</v>
      </c>
      <c r="F463">
        <f>INDEX(Volumes,C417,(ROW()-A455)*5+COLUMN()-2)</f>
        <v>0</v>
      </c>
      <c r="G463">
        <f>INDEX(Volumes,C417,(ROW()-A455)*5+COLUMN()-2)</f>
        <v>0</v>
      </c>
    </row>
    <row r="464" spans="1:7" x14ac:dyDescent="0.35">
      <c r="B464" s="10" t="str">
        <f>INDEX(Directions,C417,2)&amp;" "&amp;INDEX(User_Classes,1,ROW()-A462)&amp;":"</f>
        <v xml:space="preserve"> HOV3:</v>
      </c>
      <c r="C464">
        <f>INDEX(Volumes,C417,(ROW()-A455)*5+COLUMN()-2)</f>
        <v>0</v>
      </c>
      <c r="D464">
        <f>INDEX(Volumes,C417,(ROW()-A455)*5+COLUMN()-2)</f>
        <v>0</v>
      </c>
      <c r="E464">
        <f>INDEX(Volumes,C417,(ROW()-A455)*5+COLUMN()-2)</f>
        <v>0</v>
      </c>
      <c r="F464">
        <f>INDEX(Volumes,C417,(ROW()-A455)*5+COLUMN()-2)</f>
        <v>0</v>
      </c>
      <c r="G464">
        <f>INDEX(Volumes,C417,(ROW()-A455)*5+COLUMN()-2)</f>
        <v>0</v>
      </c>
    </row>
    <row r="465" spans="1:7" x14ac:dyDescent="0.35">
      <c r="B465" s="10" t="str">
        <f>INDEX(Directions,C417,2)&amp;" "&amp;INDEX(User_Classes,1,ROW()-A462)&amp;":"</f>
        <v xml:space="preserve"> COM:</v>
      </c>
      <c r="C465">
        <f>INDEX(Volumes,C417,(ROW()-A455)*5+COLUMN()-2)</f>
        <v>0</v>
      </c>
      <c r="D465">
        <f>INDEX(Volumes,C417,(ROW()-A455)*5+COLUMN()-2)</f>
        <v>0</v>
      </c>
      <c r="E465">
        <f>INDEX(Volumes,C417,(ROW()-A455)*5+COLUMN()-2)</f>
        <v>0</v>
      </c>
      <c r="F465">
        <f>INDEX(Volumes,C417,(ROW()-A455)*5+COLUMN()-2)</f>
        <v>0</v>
      </c>
      <c r="G465">
        <f>INDEX(Volumes,C417,(ROW()-A455)*5+COLUMN()-2)</f>
        <v>0</v>
      </c>
    </row>
    <row r="466" spans="1:7" x14ac:dyDescent="0.35">
      <c r="B466" s="10" t="str">
        <f>INDEX(Directions,C417,2)&amp;" "&amp;INDEX(User_Classes,1,ROW()-A462)&amp;":"</f>
        <v xml:space="preserve"> MTK:</v>
      </c>
      <c r="C466">
        <f>INDEX(Volumes,C417,(ROW()-A455)*5+COLUMN()-2)</f>
        <v>0</v>
      </c>
      <c r="D466">
        <f>INDEX(Volumes,C417,(ROW()-A455)*5+COLUMN()-2)</f>
        <v>0</v>
      </c>
      <c r="E466">
        <f>INDEX(Volumes,C417,(ROW()-A455)*5+COLUMN()-2)</f>
        <v>0</v>
      </c>
      <c r="F466">
        <f>INDEX(Volumes,C417,(ROW()-A455)*5+COLUMN()-2)</f>
        <v>0</v>
      </c>
      <c r="G466">
        <f>INDEX(Volumes,C417,(ROW()-A455)*5+COLUMN()-2)</f>
        <v>0</v>
      </c>
    </row>
    <row r="467" spans="1:7" x14ac:dyDescent="0.35">
      <c r="B467" s="10" t="str">
        <f>INDEX(Directions,C417,2)&amp;" "&amp;INDEX(User_Classes,1,ROW()-A462)&amp;":"</f>
        <v xml:space="preserve"> HTK:</v>
      </c>
      <c r="C467">
        <f>INDEX(Volumes,C417,(ROW()-A455)*5+COLUMN()-2)</f>
        <v>0</v>
      </c>
      <c r="D467">
        <f>INDEX(Volumes,C417,(ROW()-A455)*5+COLUMN()-2)</f>
        <v>0</v>
      </c>
      <c r="E467">
        <f>INDEX(Volumes,C417,(ROW()-A455)*5+COLUMN()-2)</f>
        <v>0</v>
      </c>
      <c r="F467">
        <f>INDEX(Volumes,C417,(ROW()-A455)*5+COLUMN()-2)</f>
        <v>0</v>
      </c>
      <c r="G467">
        <f>INDEX(Volumes,C417,(ROW()-A455)*5+COLUMN()-2)</f>
        <v>0</v>
      </c>
    </row>
    <row r="469" spans="1:7" x14ac:dyDescent="0.35">
      <c r="B469" s="10" t="s">
        <v>62</v>
      </c>
      <c r="C469" s="10">
        <f>CEILING(ROW()/52,1)</f>
        <v>10</v>
      </c>
      <c r="E469" s="10"/>
      <c r="F469" s="10"/>
      <c r="G469" s="10"/>
    </row>
    <row r="470" spans="1:7" x14ac:dyDescent="0.35">
      <c r="B470" s="10" t="s">
        <v>61</v>
      </c>
      <c r="C470" s="10">
        <f>INDEX(Segment_Names,1,C469)</f>
        <v>0</v>
      </c>
      <c r="E470" s="10"/>
      <c r="F470" s="10"/>
      <c r="G470" s="10"/>
    </row>
    <row r="471" spans="1:7" x14ac:dyDescent="0.35">
      <c r="B471" s="10" t="s">
        <v>63</v>
      </c>
      <c r="C471" s="12">
        <f>INDEX(Segment_Lengths,C469,1)</f>
        <v>0</v>
      </c>
      <c r="D471" t="s">
        <v>64</v>
      </c>
    </row>
    <row r="473" spans="1:7" x14ac:dyDescent="0.35">
      <c r="B473" s="11" t="str">
        <f>"Lanes "&amp;INDEX(Model_Years,0,1)&amp;":"</f>
        <v>Lanes 2013:</v>
      </c>
      <c r="C473" t="str">
        <f>INDEX(Time_Periods,1,COLUMN()-2)</f>
        <v>AM Peak</v>
      </c>
      <c r="D473" t="str">
        <f>INDEX(Time_Periods,1,COLUMN()-2)</f>
        <v>Midday</v>
      </c>
      <c r="E473" t="str">
        <f>INDEX(Time_Periods,1,COLUMN()-2)</f>
        <v>PM Peak</v>
      </c>
      <c r="F473" t="str">
        <f>INDEX(Time_Periods,1,COLUMN()-2)</f>
        <v>Night</v>
      </c>
      <c r="G473">
        <f>INDEX(Time_Periods,1,COLUMN()-2)</f>
        <v>0</v>
      </c>
    </row>
    <row r="474" spans="1:7" x14ac:dyDescent="0.35">
      <c r="A474">
        <v>0</v>
      </c>
      <c r="B474" s="10" t="str">
        <f>"Base GP - "&amp;INDEX(Directions,C469,1)</f>
        <v xml:space="preserve">Base GP - </v>
      </c>
      <c r="C474">
        <f>INDEX(Lanes,C469,A474*5+COLUMN()-2)</f>
        <v>0</v>
      </c>
      <c r="D474">
        <f>INDEX(Lanes,C469,A474*5+COLUMN()-2)</f>
        <v>0</v>
      </c>
      <c r="E474">
        <f>INDEX(Lanes,C469,A474*5+COLUMN()-2)</f>
        <v>0</v>
      </c>
      <c r="F474">
        <f>INDEX(Lanes,C469,A474*5+COLUMN()-2)</f>
        <v>0</v>
      </c>
      <c r="G474">
        <f>INDEX(Lanes,C469,A474*5+COLUMN()-2)</f>
        <v>0</v>
      </c>
    </row>
    <row r="475" spans="1:7" x14ac:dyDescent="0.35">
      <c r="A475">
        <v>1</v>
      </c>
      <c r="B475" s="10" t="str">
        <f>"Base HOT - "&amp;INDEX(Directions,C469,1)</f>
        <v xml:space="preserve">Base HOT - </v>
      </c>
      <c r="C475">
        <f>INDEX(Lanes,C469,A475*5+COLUMN()-2)</f>
        <v>0</v>
      </c>
      <c r="D475">
        <f>INDEX(Lanes,C469,A475*5+COLUMN()-2)</f>
        <v>0</v>
      </c>
      <c r="E475">
        <f>INDEX(Lanes,C469,A475*5+COLUMN()-2)</f>
        <v>0</v>
      </c>
      <c r="F475">
        <f>INDEX(Lanes,C469,A475*5+COLUMN()-2)</f>
        <v>0</v>
      </c>
      <c r="G475">
        <f>INDEX(Lanes,C469,A475*5+COLUMN()-2)</f>
        <v>0</v>
      </c>
    </row>
    <row r="476" spans="1:7" x14ac:dyDescent="0.35">
      <c r="A476">
        <v>4</v>
      </c>
      <c r="B476" s="10" t="str">
        <f>"Base GP - "&amp;INDEX(Directions,C469,2)</f>
        <v xml:space="preserve">Base GP - </v>
      </c>
      <c r="C476">
        <f>INDEX(Lanes,C469,A476*5+COLUMN()-2)</f>
        <v>0</v>
      </c>
      <c r="D476">
        <f>INDEX(Lanes,C469,A476*5+COLUMN()-2)</f>
        <v>0</v>
      </c>
      <c r="E476">
        <f>INDEX(Lanes,C469,A476*5+COLUMN()-2)</f>
        <v>0</v>
      </c>
      <c r="F476">
        <f>INDEX(Lanes,C469,A476*5+COLUMN()-2)</f>
        <v>0</v>
      </c>
      <c r="G476">
        <f>INDEX(Lanes,C469,A476*5+COLUMN()-2)</f>
        <v>0</v>
      </c>
    </row>
    <row r="477" spans="1:7" x14ac:dyDescent="0.35">
      <c r="A477">
        <v>5</v>
      </c>
      <c r="B477" s="10" t="str">
        <f>"Base HOT - "&amp;INDEX(Directions,C469,2)</f>
        <v xml:space="preserve">Base HOT - </v>
      </c>
      <c r="C477">
        <f>INDEX(Lanes,C469,A477*5+COLUMN()-2)</f>
        <v>0</v>
      </c>
      <c r="D477">
        <f>INDEX(Lanes,C469,A477*5+COLUMN()-2)</f>
        <v>0</v>
      </c>
      <c r="E477">
        <f>INDEX(Lanes,C469,A477*5+COLUMN()-2)</f>
        <v>0</v>
      </c>
      <c r="F477">
        <f>INDEX(Lanes,C469,A477*5+COLUMN()-2)</f>
        <v>0</v>
      </c>
      <c r="G477">
        <f>INDEX(Lanes,C469,A477*5+COLUMN()-2)</f>
        <v>0</v>
      </c>
    </row>
    <row r="478" spans="1:7" x14ac:dyDescent="0.35">
      <c r="A478">
        <v>2</v>
      </c>
      <c r="B478" s="10" t="str">
        <f>"Project GP - "&amp;INDEX(Directions,C469,1)</f>
        <v xml:space="preserve">Project GP - </v>
      </c>
      <c r="C478">
        <f>INDEX(Lanes,C469,A478*5+COLUMN()-2)</f>
        <v>0</v>
      </c>
      <c r="D478">
        <f>INDEX(Lanes,C469,A478*5+COLUMN()-2)</f>
        <v>0</v>
      </c>
      <c r="E478">
        <f>INDEX(Lanes,C469,A478*5+COLUMN()-2)</f>
        <v>0</v>
      </c>
      <c r="F478">
        <f>INDEX(Lanes,C469,A478*5+COLUMN()-2)</f>
        <v>0</v>
      </c>
      <c r="G478">
        <f>INDEX(Lanes,C469,A478*5+COLUMN()-2)</f>
        <v>0</v>
      </c>
    </row>
    <row r="479" spans="1:7" x14ac:dyDescent="0.35">
      <c r="A479">
        <v>3</v>
      </c>
      <c r="B479" s="10" t="str">
        <f>"Project HOT - "&amp;INDEX(Directions,C469,1)</f>
        <v xml:space="preserve">Project HOT - </v>
      </c>
      <c r="C479">
        <f>INDEX(Lanes,C469,A479*5+COLUMN()-2)</f>
        <v>0</v>
      </c>
      <c r="D479">
        <f>INDEX(Lanes,C469,A479*5+COLUMN()-2)</f>
        <v>0</v>
      </c>
      <c r="E479">
        <f>INDEX(Lanes,C469,A479*5+COLUMN()-2)</f>
        <v>0</v>
      </c>
      <c r="F479">
        <f>INDEX(Lanes,C469,A479*5+COLUMN()-2)</f>
        <v>0</v>
      </c>
      <c r="G479">
        <f>INDEX(Lanes,C469,A479*5+COLUMN()-2)</f>
        <v>0</v>
      </c>
    </row>
    <row r="480" spans="1:7" x14ac:dyDescent="0.35">
      <c r="A480">
        <v>6</v>
      </c>
      <c r="B480" s="10" t="str">
        <f>"Project GP - "&amp;INDEX(Directions,C469,2)</f>
        <v xml:space="preserve">Project GP - </v>
      </c>
      <c r="C480">
        <f>INDEX(Lanes,C469,A480*5+COLUMN()-2)</f>
        <v>0</v>
      </c>
      <c r="D480">
        <f>INDEX(Lanes,C469,A480*5+COLUMN()-2)</f>
        <v>0</v>
      </c>
      <c r="E480">
        <f>INDEX(Lanes,C469,A480*5+COLUMN()-2)</f>
        <v>0</v>
      </c>
      <c r="F480">
        <f>INDEX(Lanes,C469,A480*5+COLUMN()-2)</f>
        <v>0</v>
      </c>
      <c r="G480">
        <f>INDEX(Lanes,C469,A480*5+COLUMN()-2)</f>
        <v>0</v>
      </c>
    </row>
    <row r="481" spans="1:7" x14ac:dyDescent="0.35">
      <c r="A481">
        <v>7</v>
      </c>
      <c r="B481" s="10" t="str">
        <f>"Project HOT - "&amp;INDEX(Directions,C469,2)</f>
        <v xml:space="preserve">Project HOT - </v>
      </c>
      <c r="C481">
        <f>INDEX(Lanes,C469,A481*5+COLUMN()-2)</f>
        <v>0</v>
      </c>
      <c r="D481">
        <f>INDEX(Lanes,C469,A481*5+COLUMN()-2)</f>
        <v>0</v>
      </c>
      <c r="E481">
        <f>INDEX(Lanes,C469,A481*5+COLUMN()-2)</f>
        <v>0</v>
      </c>
      <c r="F481">
        <f>INDEX(Lanes,C469,A481*5+COLUMN()-2)</f>
        <v>0</v>
      </c>
      <c r="G481">
        <f>INDEX(Lanes,C469,A481*5+COLUMN()-2)</f>
        <v>0</v>
      </c>
    </row>
    <row r="482" spans="1:7" x14ac:dyDescent="0.35">
      <c r="B482" s="10"/>
    </row>
    <row r="483" spans="1:7" x14ac:dyDescent="0.35">
      <c r="B483" s="11" t="str">
        <f>"Lanes "&amp;INDEX(Model_Years,0,2)&amp;":"</f>
        <v>Lanes 2035:</v>
      </c>
      <c r="C483" t="str">
        <f>INDEX(Time_Periods,1,COLUMN()-2)</f>
        <v>AM Peak</v>
      </c>
      <c r="D483" t="str">
        <f>INDEX(Time_Periods,1,COLUMN()-2)</f>
        <v>Midday</v>
      </c>
      <c r="E483" t="str">
        <f>INDEX(Time_Periods,1,COLUMN()-2)</f>
        <v>PM Peak</v>
      </c>
      <c r="F483" t="str">
        <f>INDEX(Time_Periods,1,COLUMN()-2)</f>
        <v>Night</v>
      </c>
      <c r="G483">
        <f>INDEX(Time_Periods,1,COLUMN()-2)</f>
        <v>0</v>
      </c>
    </row>
    <row r="484" spans="1:7" x14ac:dyDescent="0.35">
      <c r="A484">
        <v>8</v>
      </c>
      <c r="B484" s="10" t="str">
        <f>"Base GP - "&amp;INDEX(Directions,C469,1)</f>
        <v xml:space="preserve">Base GP - </v>
      </c>
      <c r="C484">
        <f>INDEX(Lanes,C469,A484*5+COLUMN()-2)</f>
        <v>0</v>
      </c>
      <c r="D484">
        <f>INDEX(Lanes,C469,A484*5+COLUMN()-2)</f>
        <v>0</v>
      </c>
      <c r="E484">
        <f>INDEX(Lanes,C469,A484*5+COLUMN()-2)</f>
        <v>0</v>
      </c>
      <c r="F484">
        <f>INDEX(Lanes,C469,A484*5+COLUMN()-2)</f>
        <v>0</v>
      </c>
      <c r="G484">
        <f>INDEX(Lanes,C469,A484*5+COLUMN()-2)</f>
        <v>0</v>
      </c>
    </row>
    <row r="485" spans="1:7" x14ac:dyDescent="0.35">
      <c r="A485">
        <v>9</v>
      </c>
      <c r="B485" s="10" t="str">
        <f>"Base HOT - "&amp;INDEX(Directions,C469,1)</f>
        <v xml:space="preserve">Base HOT - </v>
      </c>
      <c r="C485">
        <f>INDEX(Lanes,C469,A485*5+COLUMN()-2)</f>
        <v>0</v>
      </c>
      <c r="D485">
        <f>INDEX(Lanes,C469,A485*5+COLUMN()-2)</f>
        <v>0</v>
      </c>
      <c r="E485">
        <f>INDEX(Lanes,C469,A485*5+COLUMN()-2)</f>
        <v>0</v>
      </c>
      <c r="F485">
        <f>INDEX(Lanes,C469,A485*5+COLUMN()-2)</f>
        <v>0</v>
      </c>
      <c r="G485">
        <f>INDEX(Lanes,C469,A485*5+COLUMN()-2)</f>
        <v>0</v>
      </c>
    </row>
    <row r="486" spans="1:7" x14ac:dyDescent="0.35">
      <c r="A486">
        <v>12</v>
      </c>
      <c r="B486" s="10" t="str">
        <f>"Base GP - "&amp;INDEX(Directions,C469,2)</f>
        <v xml:space="preserve">Base GP - </v>
      </c>
      <c r="C486">
        <f>INDEX(Lanes,C469,A486*5+COLUMN()-2)</f>
        <v>0</v>
      </c>
      <c r="D486">
        <f>INDEX(Lanes,C469,A486*5+COLUMN()-2)</f>
        <v>0</v>
      </c>
      <c r="E486">
        <f>INDEX(Lanes,C469,A486*5+COLUMN()-2)</f>
        <v>0</v>
      </c>
      <c r="F486">
        <f>INDEX(Lanes,C469,A486*5+COLUMN()-2)</f>
        <v>0</v>
      </c>
      <c r="G486">
        <f>INDEX(Lanes,C469,A486*5+COLUMN()-2)</f>
        <v>0</v>
      </c>
    </row>
    <row r="487" spans="1:7" x14ac:dyDescent="0.35">
      <c r="A487">
        <v>13</v>
      </c>
      <c r="B487" s="10" t="str">
        <f>"Base HOT - "&amp;INDEX(Directions,C469,2)</f>
        <v xml:space="preserve">Base HOT - </v>
      </c>
      <c r="C487">
        <f>INDEX(Lanes,C469,A487*5+COLUMN()-2)</f>
        <v>0</v>
      </c>
      <c r="D487">
        <f>INDEX(Lanes,C469,A487*5+COLUMN()-2)</f>
        <v>0</v>
      </c>
      <c r="E487">
        <f>INDEX(Lanes,C469,A487*5+COLUMN()-2)</f>
        <v>0</v>
      </c>
      <c r="F487">
        <f>INDEX(Lanes,C469,A487*5+COLUMN()-2)</f>
        <v>0</v>
      </c>
      <c r="G487">
        <f>INDEX(Lanes,C469,A487*5+COLUMN()-2)</f>
        <v>0</v>
      </c>
    </row>
    <row r="488" spans="1:7" x14ac:dyDescent="0.35">
      <c r="A488">
        <v>10</v>
      </c>
      <c r="B488" s="10" t="str">
        <f>"Project GP - "&amp;INDEX(Directions,C469,1)</f>
        <v xml:space="preserve">Project GP - </v>
      </c>
      <c r="C488">
        <f>INDEX(Lanes,C469,A488*5+COLUMN()-2)</f>
        <v>0</v>
      </c>
      <c r="D488">
        <f>INDEX(Lanes,C469,A488*5+COLUMN()-2)</f>
        <v>0</v>
      </c>
      <c r="E488">
        <f>INDEX(Lanes,C469,A488*5+COLUMN()-2)</f>
        <v>0</v>
      </c>
      <c r="F488">
        <f>INDEX(Lanes,C469,A488*5+COLUMN()-2)</f>
        <v>0</v>
      </c>
      <c r="G488">
        <f>INDEX(Lanes,C469,A488*5+COLUMN()-2)</f>
        <v>0</v>
      </c>
    </row>
    <row r="489" spans="1:7" x14ac:dyDescent="0.35">
      <c r="A489">
        <v>11</v>
      </c>
      <c r="B489" s="10" t="str">
        <f>"Project HOT - "&amp;INDEX(Directions,C469,1)</f>
        <v xml:space="preserve">Project HOT - </v>
      </c>
      <c r="C489">
        <f>INDEX(Lanes,C469,A489*5+COLUMN()-2)</f>
        <v>0</v>
      </c>
      <c r="D489">
        <f>INDEX(Lanes,C469,A489*5+COLUMN()-2)</f>
        <v>0</v>
      </c>
      <c r="E489">
        <f>INDEX(Lanes,C469,A489*5+COLUMN()-2)</f>
        <v>0</v>
      </c>
      <c r="F489">
        <f>INDEX(Lanes,C469,A489*5+COLUMN()-2)</f>
        <v>0</v>
      </c>
      <c r="G489">
        <f>INDEX(Lanes,C469,A489*5+COLUMN()-2)</f>
        <v>0</v>
      </c>
    </row>
    <row r="490" spans="1:7" x14ac:dyDescent="0.35">
      <c r="A490">
        <v>14</v>
      </c>
      <c r="B490" s="10" t="str">
        <f>"Project GP - "&amp;INDEX(Directions,C469,2)</f>
        <v xml:space="preserve">Project GP - </v>
      </c>
      <c r="C490">
        <f>INDEX(Lanes,C469,A490*5+COLUMN()-2)</f>
        <v>0</v>
      </c>
      <c r="D490">
        <f>INDEX(Lanes,C469,A490*5+COLUMN()-2)</f>
        <v>0</v>
      </c>
      <c r="E490">
        <f>INDEX(Lanes,C469,A490*5+COLUMN()-2)</f>
        <v>0</v>
      </c>
      <c r="F490">
        <f>INDEX(Lanes,C469,A490*5+COLUMN()-2)</f>
        <v>0</v>
      </c>
      <c r="G490">
        <f>INDEX(Lanes,C469,A490*5+COLUMN()-2)</f>
        <v>0</v>
      </c>
    </row>
    <row r="491" spans="1:7" x14ac:dyDescent="0.35">
      <c r="A491">
        <v>15</v>
      </c>
      <c r="B491" s="10" t="str">
        <f>"Project HOT - "&amp;INDEX(Directions,C469,2)</f>
        <v xml:space="preserve">Project HOT - </v>
      </c>
      <c r="C491">
        <f>INDEX(Lanes,C469,A491*5+COLUMN()-2)</f>
        <v>0</v>
      </c>
      <c r="D491">
        <f>INDEX(Lanes,C469,A491*5+COLUMN()-2)</f>
        <v>0</v>
      </c>
      <c r="E491">
        <f>INDEX(Lanes,C469,A491*5+COLUMN()-2)</f>
        <v>0</v>
      </c>
      <c r="F491">
        <f>INDEX(Lanes,C469,A491*5+COLUMN()-2)</f>
        <v>0</v>
      </c>
      <c r="G491">
        <f>INDEX(Lanes,C469,A491*5+COLUMN()-2)</f>
        <v>0</v>
      </c>
    </row>
    <row r="493" spans="1:7" x14ac:dyDescent="0.35">
      <c r="A493">
        <f>ROW()+1</f>
        <v>494</v>
      </c>
      <c r="B493" s="11" t="str">
        <f>"Vehicles "&amp;INDEX(Model_Years,0,1)&amp;":"</f>
        <v>Vehicles 2013:</v>
      </c>
      <c r="C493" t="str">
        <f>INDEX(Time_Periods,1,COLUMN()-2)</f>
        <v>AM Peak</v>
      </c>
      <c r="D493" t="str">
        <f>INDEX(Time_Periods,1,COLUMN()-2)</f>
        <v>Midday</v>
      </c>
      <c r="E493" t="str">
        <f>INDEX(Time_Periods,1,COLUMN()-2)</f>
        <v>PM Peak</v>
      </c>
      <c r="F493" t="str">
        <f>INDEX(Time_Periods,1,COLUMN()-2)</f>
        <v>Night</v>
      </c>
      <c r="G493">
        <f>INDEX(Time_Periods,1,COLUMN()-2)</f>
        <v>0</v>
      </c>
    </row>
    <row r="494" spans="1:7" x14ac:dyDescent="0.35">
      <c r="A494">
        <f>ROW()-1</f>
        <v>493</v>
      </c>
      <c r="B494" s="10" t="str">
        <f>INDEX(Directions,C469,1)&amp;" "&amp;INDEX(User_Classes,1,ROW()-A494)&amp;":"</f>
        <v xml:space="preserve"> SOV:</v>
      </c>
      <c r="C494">
        <f>INDEX(Volumes,C469,(ROW()-A493)*5+COLUMN()-2)</f>
        <v>0</v>
      </c>
      <c r="D494">
        <f>INDEX(Volumes,C469,(ROW()-A493)*5+COLUMN()-2)</f>
        <v>0</v>
      </c>
      <c r="E494">
        <f>INDEX(Volumes,C469,(ROW()-A493)*5+COLUMN()-2)</f>
        <v>0</v>
      </c>
      <c r="F494">
        <f>INDEX(Volumes,C469,(ROW()-A493)*5+COLUMN()-2)</f>
        <v>0</v>
      </c>
      <c r="G494">
        <f>INDEX(Volumes,C469,(ROW()-A493)*5+COLUMN()-2)</f>
        <v>0</v>
      </c>
    </row>
    <row r="495" spans="1:7" x14ac:dyDescent="0.35">
      <c r="B495" s="10" t="str">
        <f>INDEX(Directions,C469,1)&amp;" "&amp;INDEX(User_Classes,1,ROW()-A494)&amp;":"</f>
        <v xml:space="preserve"> HOV2:</v>
      </c>
      <c r="C495">
        <f>INDEX(Volumes,C469,(ROW()-A493)*5+COLUMN()-2)</f>
        <v>0</v>
      </c>
      <c r="D495">
        <f>INDEX(Volumes,C469,(ROW()-A493)*5+COLUMN()-2)</f>
        <v>0</v>
      </c>
      <c r="E495">
        <f>INDEX(Volumes,C469,(ROW()-A493)*5+COLUMN()-2)</f>
        <v>0</v>
      </c>
      <c r="F495">
        <f>INDEX(Volumes,C469,(ROW()-A493)*5+COLUMN()-2)</f>
        <v>0</v>
      </c>
      <c r="G495">
        <f>INDEX(Volumes,C469,(ROW()-A493)*5+COLUMN()-2)</f>
        <v>0</v>
      </c>
    </row>
    <row r="496" spans="1:7" x14ac:dyDescent="0.35">
      <c r="B496" s="10" t="str">
        <f>INDEX(Directions,C469,1)&amp;" "&amp;INDEX(User_Classes,1,ROW()-A494)&amp;":"</f>
        <v xml:space="preserve"> HOV3:</v>
      </c>
      <c r="C496">
        <f>INDEX(Volumes,C469,(ROW()-A493)*5+COLUMN()-2)</f>
        <v>0</v>
      </c>
      <c r="D496">
        <f>INDEX(Volumes,C469,(ROW()-A493)*5+COLUMN()-2)</f>
        <v>0</v>
      </c>
      <c r="E496">
        <f>INDEX(Volumes,C469,(ROW()-A493)*5+COLUMN()-2)</f>
        <v>0</v>
      </c>
      <c r="F496">
        <f>INDEX(Volumes,C469,(ROW()-A493)*5+COLUMN()-2)</f>
        <v>0</v>
      </c>
      <c r="G496">
        <f>INDEX(Volumes,C469,(ROW()-A493)*5+COLUMN()-2)</f>
        <v>0</v>
      </c>
    </row>
    <row r="497" spans="1:7" x14ac:dyDescent="0.35">
      <c r="B497" s="10" t="str">
        <f>INDEX(Directions,C469,1)&amp;" "&amp;INDEX(User_Classes,1,ROW()-A494)&amp;":"</f>
        <v xml:space="preserve"> COM:</v>
      </c>
      <c r="C497">
        <f>INDEX(Volumes,C469,(ROW()-A493)*5+COLUMN()-2)</f>
        <v>0</v>
      </c>
      <c r="D497">
        <f>INDEX(Volumes,C469,(ROW()-A493)*5+COLUMN()-2)</f>
        <v>0</v>
      </c>
      <c r="E497">
        <f>INDEX(Volumes,C469,(ROW()-A493)*5+COLUMN()-2)</f>
        <v>0</v>
      </c>
      <c r="F497">
        <f>INDEX(Volumes,C469,(ROW()-A493)*5+COLUMN()-2)</f>
        <v>0</v>
      </c>
      <c r="G497">
        <f>INDEX(Volumes,C469,(ROW()-A493)*5+COLUMN()-2)</f>
        <v>0</v>
      </c>
    </row>
    <row r="498" spans="1:7" x14ac:dyDescent="0.35">
      <c r="B498" s="10" t="str">
        <f>INDEX(Directions,C469,1)&amp;" "&amp;INDEX(User_Classes,1,ROW()-A494)&amp;":"</f>
        <v xml:space="preserve"> MTK:</v>
      </c>
      <c r="C498">
        <f>INDEX(Volumes,C469,(ROW()-A493)*5+COLUMN()-2)</f>
        <v>0</v>
      </c>
      <c r="D498">
        <f>INDEX(Volumes,C469,(ROW()-A493)*5+COLUMN()-2)</f>
        <v>0</v>
      </c>
      <c r="E498">
        <f>INDEX(Volumes,C469,(ROW()-A493)*5+COLUMN()-2)</f>
        <v>0</v>
      </c>
      <c r="F498">
        <f>INDEX(Volumes,C469,(ROW()-A493)*5+COLUMN()-2)</f>
        <v>0</v>
      </c>
      <c r="G498">
        <f>INDEX(Volumes,C469,(ROW()-A493)*5+COLUMN()-2)</f>
        <v>0</v>
      </c>
    </row>
    <row r="499" spans="1:7" x14ac:dyDescent="0.35">
      <c r="B499" s="10" t="str">
        <f>INDEX(Directions,C469,1)&amp;" "&amp;INDEX(User_Classes,1,ROW()-A494)&amp;":"</f>
        <v xml:space="preserve"> HTK:</v>
      </c>
      <c r="C499">
        <f>INDEX(Volumes,C469,(ROW()-A493)*5+COLUMN()-2)</f>
        <v>0</v>
      </c>
      <c r="D499">
        <f>INDEX(Volumes,C469,(ROW()-A493)*5+COLUMN()-2)</f>
        <v>0</v>
      </c>
      <c r="E499">
        <f>INDEX(Volumes,C469,(ROW()-A493)*5+COLUMN()-2)</f>
        <v>0</v>
      </c>
      <c r="F499">
        <f>INDEX(Volumes,C469,(ROW()-A493)*5+COLUMN()-2)</f>
        <v>0</v>
      </c>
      <c r="G499">
        <f>INDEX(Volumes,C469,(ROW()-A493)*5+COLUMN()-2)</f>
        <v>0</v>
      </c>
    </row>
    <row r="500" spans="1:7" x14ac:dyDescent="0.35">
      <c r="A500">
        <f>ROW()-1</f>
        <v>499</v>
      </c>
      <c r="B500" s="10" t="str">
        <f>INDEX(Directions,C469,2)&amp;" "&amp;INDEX(User_Classes,1,ROW()-A500)&amp;":"</f>
        <v xml:space="preserve"> SOV:</v>
      </c>
      <c r="C500">
        <f>INDEX(Volumes,C469,(ROW()-A493)*5+COLUMN()-2)</f>
        <v>0</v>
      </c>
      <c r="D500">
        <f>INDEX(Volumes,C469,(ROW()-A493)*5+COLUMN()-2)</f>
        <v>0</v>
      </c>
      <c r="E500">
        <f>INDEX(Volumes,C469,(ROW()-A493)*5+COLUMN()-2)</f>
        <v>0</v>
      </c>
      <c r="F500">
        <f>INDEX(Volumes,C469,(ROW()-A493)*5+COLUMN()-2)</f>
        <v>0</v>
      </c>
      <c r="G500">
        <f>INDEX(Volumes,C469,(ROW()-A493)*5+COLUMN()-2)</f>
        <v>0</v>
      </c>
    </row>
    <row r="501" spans="1:7" x14ac:dyDescent="0.35">
      <c r="B501" s="10" t="str">
        <f>INDEX(Directions,C469,2)&amp;" "&amp;INDEX(User_Classes,1,ROW()-A500)&amp;":"</f>
        <v xml:space="preserve"> HOV2:</v>
      </c>
      <c r="C501">
        <f>INDEX(Volumes,C469,(ROW()-A493)*5+COLUMN()-2)</f>
        <v>0</v>
      </c>
      <c r="D501">
        <f>INDEX(Volumes,C469,(ROW()-A493)*5+COLUMN()-2)</f>
        <v>0</v>
      </c>
      <c r="E501">
        <f>INDEX(Volumes,C469,(ROW()-A493)*5+COLUMN()-2)</f>
        <v>0</v>
      </c>
      <c r="F501">
        <f>INDEX(Volumes,C469,(ROW()-A493)*5+COLUMN()-2)</f>
        <v>0</v>
      </c>
      <c r="G501">
        <f>INDEX(Volumes,C469,(ROW()-A493)*5+COLUMN()-2)</f>
        <v>0</v>
      </c>
    </row>
    <row r="502" spans="1:7" x14ac:dyDescent="0.35">
      <c r="B502" s="10" t="str">
        <f>INDEX(Directions,C469,2)&amp;" "&amp;INDEX(User_Classes,1,ROW()-A500)&amp;":"</f>
        <v xml:space="preserve"> HOV3:</v>
      </c>
      <c r="C502">
        <f>INDEX(Volumes,C469,(ROW()-A493)*5+COLUMN()-2)</f>
        <v>0</v>
      </c>
      <c r="D502">
        <f>INDEX(Volumes,C469,(ROW()-A493)*5+COLUMN()-2)</f>
        <v>0</v>
      </c>
      <c r="E502">
        <f>INDEX(Volumes,C469,(ROW()-A493)*5+COLUMN()-2)</f>
        <v>0</v>
      </c>
      <c r="F502">
        <f>INDEX(Volumes,C469,(ROW()-A493)*5+COLUMN()-2)</f>
        <v>0</v>
      </c>
      <c r="G502">
        <f>INDEX(Volumes,C469,(ROW()-A493)*5+COLUMN()-2)</f>
        <v>0</v>
      </c>
    </row>
    <row r="503" spans="1:7" x14ac:dyDescent="0.35">
      <c r="B503" s="10" t="str">
        <f>INDEX(Directions,C469,2)&amp;" "&amp;INDEX(User_Classes,1,ROW()-A500)&amp;":"</f>
        <v xml:space="preserve"> COM:</v>
      </c>
      <c r="C503">
        <f>INDEX(Volumes,C469,(ROW()-A493)*5+COLUMN()-2)</f>
        <v>0</v>
      </c>
      <c r="D503">
        <f>INDEX(Volumes,C469,(ROW()-A493)*5+COLUMN()-2)</f>
        <v>0</v>
      </c>
      <c r="E503">
        <f>INDEX(Volumes,C469,(ROW()-A493)*5+COLUMN()-2)</f>
        <v>0</v>
      </c>
      <c r="F503">
        <f>INDEX(Volumes,C469,(ROW()-A493)*5+COLUMN()-2)</f>
        <v>0</v>
      </c>
      <c r="G503">
        <f>INDEX(Volumes,C469,(ROW()-A493)*5+COLUMN()-2)</f>
        <v>0</v>
      </c>
    </row>
    <row r="504" spans="1:7" x14ac:dyDescent="0.35">
      <c r="B504" s="10" t="str">
        <f>INDEX(Directions,C469,2)&amp;" "&amp;INDEX(User_Classes,1,ROW()-A500)&amp;":"</f>
        <v xml:space="preserve"> MTK:</v>
      </c>
      <c r="C504">
        <f>INDEX(Volumes,C469,(ROW()-A493)*5+COLUMN()-2)</f>
        <v>0</v>
      </c>
      <c r="D504">
        <f>INDEX(Volumes,C469,(ROW()-A493)*5+COLUMN()-2)</f>
        <v>0</v>
      </c>
      <c r="E504">
        <f>INDEX(Volumes,C469,(ROW()-A493)*5+COLUMN()-2)</f>
        <v>0</v>
      </c>
      <c r="F504">
        <f>INDEX(Volumes,C469,(ROW()-A493)*5+COLUMN()-2)</f>
        <v>0</v>
      </c>
      <c r="G504">
        <f>INDEX(Volumes,C469,(ROW()-A493)*5+COLUMN()-2)</f>
        <v>0</v>
      </c>
    </row>
    <row r="505" spans="1:7" x14ac:dyDescent="0.35">
      <c r="B505" s="10" t="str">
        <f>INDEX(Directions,C469,2)&amp;" "&amp;INDEX(User_Classes,1,ROW()-A500)&amp;":"</f>
        <v xml:space="preserve"> HTK:</v>
      </c>
      <c r="C505">
        <f>INDEX(Volumes,C469,(ROW()-A493)*5+COLUMN()-2)</f>
        <v>0</v>
      </c>
      <c r="D505">
        <f>INDEX(Volumes,C469,(ROW()-A493)*5+COLUMN()-2)</f>
        <v>0</v>
      </c>
      <c r="E505">
        <f>INDEX(Volumes,C469,(ROW()-A493)*5+COLUMN()-2)</f>
        <v>0</v>
      </c>
      <c r="F505">
        <f>INDEX(Volumes,C469,(ROW()-A493)*5+COLUMN()-2)</f>
        <v>0</v>
      </c>
      <c r="G505">
        <f>INDEX(Volumes,C469,(ROW()-A493)*5+COLUMN()-2)</f>
        <v>0</v>
      </c>
    </row>
    <row r="507" spans="1:7" x14ac:dyDescent="0.35">
      <c r="A507">
        <f>ROW()-11</f>
        <v>496</v>
      </c>
      <c r="B507" s="11" t="str">
        <f>"Vehicles "&amp;INDEX(Model_Years,0,2)&amp;":"</f>
        <v>Vehicles 2035:</v>
      </c>
      <c r="C507" t="str">
        <f>INDEX(Time_Periods,1,COLUMN()-2)</f>
        <v>AM Peak</v>
      </c>
      <c r="D507" t="str">
        <f>INDEX(Time_Periods,1,COLUMN()-2)</f>
        <v>Midday</v>
      </c>
      <c r="E507" t="str">
        <f>INDEX(Time_Periods,1,COLUMN()-2)</f>
        <v>PM Peak</v>
      </c>
      <c r="F507" t="str">
        <f>INDEX(Time_Periods,1,COLUMN()-2)</f>
        <v>Night</v>
      </c>
      <c r="G507">
        <f>INDEX(Time_Periods,1,COLUMN()-2)</f>
        <v>0</v>
      </c>
    </row>
    <row r="508" spans="1:7" x14ac:dyDescent="0.35">
      <c r="A508">
        <f>ROW()-1</f>
        <v>507</v>
      </c>
      <c r="B508" s="10" t="str">
        <f>INDEX(Directions,C469,1)&amp;" "&amp;INDEX(User_Classes,1,ROW()-A508)&amp;":"</f>
        <v xml:space="preserve"> SOV:</v>
      </c>
      <c r="C508">
        <f>INDEX(Volumes,C469,(ROW()-A507)*5+COLUMN()-2)</f>
        <v>0</v>
      </c>
      <c r="D508">
        <f>INDEX(Volumes,C469,(ROW()-A507)*5+COLUMN()-2)</f>
        <v>0</v>
      </c>
      <c r="E508">
        <f>INDEX(Volumes,C469,(ROW()-A507)*5+COLUMN()-2)</f>
        <v>0</v>
      </c>
      <c r="F508">
        <f>INDEX(Volumes,C469,(ROW()-A507)*5+COLUMN()-2)</f>
        <v>0</v>
      </c>
      <c r="G508">
        <f>INDEX(Volumes,C469,(ROW()-A507)*5+COLUMN()-2)</f>
        <v>0</v>
      </c>
    </row>
    <row r="509" spans="1:7" x14ac:dyDescent="0.35">
      <c r="B509" s="10" t="str">
        <f>INDEX(Directions,C469,1)&amp;" "&amp;INDEX(User_Classes,1,ROW()-A508)&amp;":"</f>
        <v xml:space="preserve"> HOV2:</v>
      </c>
      <c r="C509">
        <f>INDEX(Volumes,C469,(ROW()-A507)*5+COLUMN()-2)</f>
        <v>0</v>
      </c>
      <c r="D509">
        <f>INDEX(Volumes,C469,(ROW()-A507)*5+COLUMN()-2)</f>
        <v>0</v>
      </c>
      <c r="E509">
        <f>INDEX(Volumes,C469,(ROW()-A507)*5+COLUMN()-2)</f>
        <v>0</v>
      </c>
      <c r="F509">
        <f>INDEX(Volumes,C469,(ROW()-A507)*5+COLUMN()-2)</f>
        <v>0</v>
      </c>
      <c r="G509">
        <f>INDEX(Volumes,C469,(ROW()-A507)*5+COLUMN()-2)</f>
        <v>0</v>
      </c>
    </row>
    <row r="510" spans="1:7" x14ac:dyDescent="0.35">
      <c r="B510" s="10" t="str">
        <f>INDEX(Directions,C469,1)&amp;" "&amp;INDEX(User_Classes,1,ROW()-A508)&amp;":"</f>
        <v xml:space="preserve"> HOV3:</v>
      </c>
      <c r="C510">
        <f>INDEX(Volumes,C469,(ROW()-A507)*5+COLUMN()-2)</f>
        <v>0</v>
      </c>
      <c r="D510">
        <f>INDEX(Volumes,C469,(ROW()-A507)*5+COLUMN()-2)</f>
        <v>0</v>
      </c>
      <c r="E510">
        <f>INDEX(Volumes,C469,(ROW()-A507)*5+COLUMN()-2)</f>
        <v>0</v>
      </c>
      <c r="F510">
        <f>INDEX(Volumes,C469,(ROW()-A507)*5+COLUMN()-2)</f>
        <v>0</v>
      </c>
      <c r="G510">
        <f>INDEX(Volumes,C469,(ROW()-A507)*5+COLUMN()-2)</f>
        <v>0</v>
      </c>
    </row>
    <row r="511" spans="1:7" x14ac:dyDescent="0.35">
      <c r="B511" s="10" t="str">
        <f>INDEX(Directions,C469,1)&amp;" "&amp;INDEX(User_Classes,1,ROW()-A508)&amp;":"</f>
        <v xml:space="preserve"> COM:</v>
      </c>
      <c r="C511">
        <f>INDEX(Volumes,C469,(ROW()-A507)*5+COLUMN()-2)</f>
        <v>0</v>
      </c>
      <c r="D511">
        <f>INDEX(Volumes,C469,(ROW()-A507)*5+COLUMN()-2)</f>
        <v>0</v>
      </c>
      <c r="E511">
        <f>INDEX(Volumes,C469,(ROW()-A507)*5+COLUMN()-2)</f>
        <v>0</v>
      </c>
      <c r="F511">
        <f>INDEX(Volumes,C469,(ROW()-A507)*5+COLUMN()-2)</f>
        <v>0</v>
      </c>
      <c r="G511">
        <f>INDEX(Volumes,C469,(ROW()-A507)*5+COLUMN()-2)</f>
        <v>0</v>
      </c>
    </row>
    <row r="512" spans="1:7" x14ac:dyDescent="0.35">
      <c r="B512" s="10" t="str">
        <f>INDEX(Directions,C469,1)&amp;" "&amp;INDEX(User_Classes,1,ROW()-A508)&amp;":"</f>
        <v xml:space="preserve"> MTK:</v>
      </c>
      <c r="C512">
        <f>INDEX(Volumes,C469,(ROW()-A507)*5+COLUMN()-2)</f>
        <v>0</v>
      </c>
      <c r="D512">
        <f>INDEX(Volumes,C469,(ROW()-A507)*5+COLUMN()-2)</f>
        <v>0</v>
      </c>
      <c r="E512">
        <f>INDEX(Volumes,C469,(ROW()-A507)*5+COLUMN()-2)</f>
        <v>0</v>
      </c>
      <c r="F512">
        <f>INDEX(Volumes,C469,(ROW()-A507)*5+COLUMN()-2)</f>
        <v>0</v>
      </c>
      <c r="G512">
        <f>INDEX(Volumes,C469,(ROW()-A507)*5+COLUMN()-2)</f>
        <v>0</v>
      </c>
    </row>
    <row r="513" spans="1:7" x14ac:dyDescent="0.35">
      <c r="B513" s="10" t="str">
        <f>INDEX(Directions,C469,1)&amp;" "&amp;INDEX(User_Classes,1,ROW()-A508)&amp;":"</f>
        <v xml:space="preserve"> HTK:</v>
      </c>
      <c r="C513">
        <f>INDEX(Volumes,C469,(ROW()-A507)*5+COLUMN()-2)</f>
        <v>0</v>
      </c>
      <c r="D513">
        <f>INDEX(Volumes,C469,(ROW()-A507)*5+COLUMN()-2)</f>
        <v>0</v>
      </c>
      <c r="E513">
        <f>INDEX(Volumes,C469,(ROW()-A507)*5+COLUMN()-2)</f>
        <v>0</v>
      </c>
      <c r="F513">
        <f>INDEX(Volumes,C469,(ROW()-A507)*5+COLUMN()-2)</f>
        <v>0</v>
      </c>
      <c r="G513">
        <f>INDEX(Volumes,C469,(ROW()-A507)*5+COLUMN()-2)</f>
        <v>0</v>
      </c>
    </row>
    <row r="514" spans="1:7" x14ac:dyDescent="0.35">
      <c r="A514">
        <f>ROW()-1</f>
        <v>513</v>
      </c>
      <c r="B514" s="10" t="str">
        <f>INDEX(Directions,C469,2)&amp;" "&amp;INDEX(User_Classes,1,ROW()-A514)&amp;":"</f>
        <v xml:space="preserve"> SOV:</v>
      </c>
      <c r="C514">
        <f>INDEX(Volumes,C469,(ROW()-A507)*5+COLUMN()-2)</f>
        <v>0</v>
      </c>
      <c r="D514">
        <f>INDEX(Volumes,C469,(ROW()-A507)*5+COLUMN()-2)</f>
        <v>0</v>
      </c>
      <c r="E514">
        <f>INDEX(Volumes,C469,(ROW()-A507)*5+COLUMN()-2)</f>
        <v>0</v>
      </c>
      <c r="F514">
        <f>INDEX(Volumes,C469,(ROW()-A507)*5+COLUMN()-2)</f>
        <v>0</v>
      </c>
      <c r="G514">
        <f>INDEX(Volumes,C469,(ROW()-A507)*5+COLUMN()-2)</f>
        <v>0</v>
      </c>
    </row>
    <row r="515" spans="1:7" x14ac:dyDescent="0.35">
      <c r="B515" s="10" t="str">
        <f>INDEX(Directions,C469,2)&amp;" "&amp;INDEX(User_Classes,1,ROW()-A514)&amp;":"</f>
        <v xml:space="preserve"> HOV2:</v>
      </c>
      <c r="C515">
        <f>INDEX(Volumes,C469,(ROW()-A507)*5+COLUMN()-2)</f>
        <v>0</v>
      </c>
      <c r="D515">
        <f>INDEX(Volumes,C469,(ROW()-A507)*5+COLUMN()-2)</f>
        <v>0</v>
      </c>
      <c r="E515">
        <f>INDEX(Volumes,C469,(ROW()-A507)*5+COLUMN()-2)</f>
        <v>0</v>
      </c>
      <c r="F515">
        <f>INDEX(Volumes,C469,(ROW()-A507)*5+COLUMN()-2)</f>
        <v>0</v>
      </c>
      <c r="G515">
        <f>INDEX(Volumes,C469,(ROW()-A507)*5+COLUMN()-2)</f>
        <v>0</v>
      </c>
    </row>
    <row r="516" spans="1:7" x14ac:dyDescent="0.35">
      <c r="B516" s="10" t="str">
        <f>INDEX(Directions,C469,2)&amp;" "&amp;INDEX(User_Classes,1,ROW()-A514)&amp;":"</f>
        <v xml:space="preserve"> HOV3:</v>
      </c>
      <c r="C516">
        <f>INDEX(Volumes,C469,(ROW()-A507)*5+COLUMN()-2)</f>
        <v>0</v>
      </c>
      <c r="D516">
        <f>INDEX(Volumes,C469,(ROW()-A507)*5+COLUMN()-2)</f>
        <v>0</v>
      </c>
      <c r="E516">
        <f>INDEX(Volumes,C469,(ROW()-A507)*5+COLUMN()-2)</f>
        <v>0</v>
      </c>
      <c r="F516">
        <f>INDEX(Volumes,C469,(ROW()-A507)*5+COLUMN()-2)</f>
        <v>0</v>
      </c>
      <c r="G516">
        <f>INDEX(Volumes,C469,(ROW()-A507)*5+COLUMN()-2)</f>
        <v>0</v>
      </c>
    </row>
    <row r="517" spans="1:7" x14ac:dyDescent="0.35">
      <c r="B517" s="10" t="str">
        <f>INDEX(Directions,C469,2)&amp;" "&amp;INDEX(User_Classes,1,ROW()-A514)&amp;":"</f>
        <v xml:space="preserve"> COM:</v>
      </c>
      <c r="C517">
        <f>INDEX(Volumes,C469,(ROW()-A507)*5+COLUMN()-2)</f>
        <v>0</v>
      </c>
      <c r="D517">
        <f>INDEX(Volumes,C469,(ROW()-A507)*5+COLUMN()-2)</f>
        <v>0</v>
      </c>
      <c r="E517">
        <f>INDEX(Volumes,C469,(ROW()-A507)*5+COLUMN()-2)</f>
        <v>0</v>
      </c>
      <c r="F517">
        <f>INDEX(Volumes,C469,(ROW()-A507)*5+COLUMN()-2)</f>
        <v>0</v>
      </c>
      <c r="G517">
        <f>INDEX(Volumes,C469,(ROW()-A507)*5+COLUMN()-2)</f>
        <v>0</v>
      </c>
    </row>
    <row r="518" spans="1:7" x14ac:dyDescent="0.35">
      <c r="B518" s="10" t="str">
        <f>INDEX(Directions,C469,2)&amp;" "&amp;INDEX(User_Classes,1,ROW()-A514)&amp;":"</f>
        <v xml:space="preserve"> MTK:</v>
      </c>
      <c r="C518">
        <f>INDEX(Volumes,C469,(ROW()-A507)*5+COLUMN()-2)</f>
        <v>0</v>
      </c>
      <c r="D518">
        <f>INDEX(Volumes,C469,(ROW()-A507)*5+COLUMN()-2)</f>
        <v>0</v>
      </c>
      <c r="E518">
        <f>INDEX(Volumes,C469,(ROW()-A507)*5+COLUMN()-2)</f>
        <v>0</v>
      </c>
      <c r="F518">
        <f>INDEX(Volumes,C469,(ROW()-A507)*5+COLUMN()-2)</f>
        <v>0</v>
      </c>
      <c r="G518">
        <f>INDEX(Volumes,C469,(ROW()-A507)*5+COLUMN()-2)</f>
        <v>0</v>
      </c>
    </row>
    <row r="519" spans="1:7" x14ac:dyDescent="0.35">
      <c r="B519" s="10" t="str">
        <f>INDEX(Directions,C469,2)&amp;" "&amp;INDEX(User_Classes,1,ROW()-A514)&amp;":"</f>
        <v xml:space="preserve"> HTK:</v>
      </c>
      <c r="C519">
        <f>INDEX(Volumes,C469,(ROW()-A507)*5+COLUMN()-2)</f>
        <v>0</v>
      </c>
      <c r="D519">
        <f>INDEX(Volumes,C469,(ROW()-A507)*5+COLUMN()-2)</f>
        <v>0</v>
      </c>
      <c r="E519">
        <f>INDEX(Volumes,C469,(ROW()-A507)*5+COLUMN()-2)</f>
        <v>0</v>
      </c>
      <c r="F519">
        <f>INDEX(Volumes,C469,(ROW()-A507)*5+COLUMN()-2)</f>
        <v>0</v>
      </c>
      <c r="G519">
        <f>INDEX(Volumes,C469,(ROW()-A507)*5+COLUMN()-2)</f>
        <v>0</v>
      </c>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enableFormatConditionsCalculation="0"/>
  <dimension ref="A1:BR401"/>
  <sheetViews>
    <sheetView showZeros="0" workbookViewId="0">
      <pane ySplit="1" topLeftCell="A2" activePane="bottomLeft" state="frozen"/>
      <selection activeCell="H4" sqref="H4"/>
      <selection pane="bottomLeft" activeCell="BI99" sqref="BI99"/>
    </sheetView>
  </sheetViews>
  <sheetFormatPr defaultColWidth="8.83203125" defaultRowHeight="15.5" x14ac:dyDescent="0.35"/>
  <cols>
    <col min="1" max="1" width="7.83203125" bestFit="1" customWidth="1"/>
    <col min="2" max="2" width="8.08203125" bestFit="1" customWidth="1"/>
    <col min="3" max="3" width="8.5" bestFit="1" customWidth="1"/>
    <col min="4" max="4" width="9.33203125" bestFit="1" customWidth="1"/>
    <col min="5" max="5" width="10.5" bestFit="1" customWidth="1"/>
    <col min="6" max="6" width="8.58203125" bestFit="1" customWidth="1"/>
    <col min="7" max="8" width="11.83203125" bestFit="1" customWidth="1"/>
    <col min="9" max="9" width="15.58203125" bestFit="1" customWidth="1"/>
    <col min="10" max="10" width="11.83203125" bestFit="1" customWidth="1"/>
    <col min="11" max="11" width="17.58203125" bestFit="1" customWidth="1"/>
    <col min="12" max="12" width="19.5" bestFit="1" customWidth="1"/>
    <col min="13" max="13" width="17.08203125" bestFit="1" customWidth="1"/>
    <col min="14" max="14" width="14.33203125" bestFit="1" customWidth="1"/>
    <col min="15" max="15" width="7.83203125" bestFit="1" customWidth="1"/>
    <col min="16" max="16" width="13.5" bestFit="1" customWidth="1"/>
    <col min="17" max="18" width="11.83203125" bestFit="1" customWidth="1"/>
    <col min="19" max="19" width="10.83203125" bestFit="1" customWidth="1"/>
    <col min="20" max="28" width="11.83203125" bestFit="1" customWidth="1"/>
    <col min="29" max="29" width="15.58203125" bestFit="1" customWidth="1"/>
    <col min="30" max="31" width="17.08203125" bestFit="1" customWidth="1"/>
    <col min="32" max="32" width="14.08203125" bestFit="1" customWidth="1"/>
    <col min="33" max="33" width="14.58203125" bestFit="1" customWidth="1"/>
    <col min="34" max="34" width="15.58203125" bestFit="1" customWidth="1"/>
    <col min="35" max="35" width="17.08203125" bestFit="1" customWidth="1"/>
    <col min="36" max="37" width="18.58203125" bestFit="1" customWidth="1"/>
    <col min="38" max="38" width="15.58203125" bestFit="1" customWidth="1"/>
    <col min="39" max="39" width="16" bestFit="1" customWidth="1"/>
    <col min="40" max="40" width="17.08203125" bestFit="1" customWidth="1"/>
    <col min="41" max="41" width="12.58203125" bestFit="1" customWidth="1"/>
    <col min="42" max="43" width="14.08203125" bestFit="1" customWidth="1"/>
    <col min="44" max="44" width="11.08203125" bestFit="1" customWidth="1"/>
    <col min="45" max="45" width="11.5" bestFit="1" customWidth="1"/>
    <col min="46" max="46" width="12.58203125" bestFit="1" customWidth="1"/>
    <col min="47" max="47" width="15.08203125" bestFit="1" customWidth="1"/>
    <col min="48" max="49" width="16.58203125" bestFit="1" customWidth="1"/>
    <col min="50" max="50" width="13.58203125" bestFit="1" customWidth="1"/>
    <col min="51" max="51" width="14.08203125" bestFit="1" customWidth="1"/>
    <col min="52" max="52" width="15.08203125" bestFit="1" customWidth="1"/>
    <col min="53" max="53" width="14.08203125" bestFit="1" customWidth="1"/>
    <col min="54" max="55" width="15.58203125" bestFit="1" customWidth="1"/>
    <col min="56" max="56" width="12.58203125" bestFit="1" customWidth="1"/>
    <col min="57" max="57" width="13.08203125" bestFit="1" customWidth="1"/>
    <col min="58" max="58" width="14.08203125" bestFit="1" customWidth="1"/>
    <col min="59" max="59" width="22.5" bestFit="1" customWidth="1"/>
    <col min="60" max="60" width="20.5" bestFit="1" customWidth="1"/>
    <col min="61" max="61" width="19.08203125" bestFit="1" customWidth="1"/>
    <col min="62" max="62" width="23" bestFit="1" customWidth="1"/>
    <col min="63" max="63" width="31.58203125" bestFit="1" customWidth="1"/>
    <col min="64" max="66" width="12.08203125" bestFit="1" customWidth="1"/>
    <col min="67" max="67" width="17.33203125" bestFit="1" customWidth="1"/>
    <col min="68" max="69" width="12.08203125" bestFit="1" customWidth="1"/>
    <col min="70" max="70" width="12.83203125" bestFit="1" customWidth="1"/>
  </cols>
  <sheetData>
    <row r="1" spans="1:70" ht="99" customHeight="1" x14ac:dyDescent="0.35">
      <c r="A1" t="s">
        <v>35</v>
      </c>
      <c r="B1" t="s">
        <v>279</v>
      </c>
      <c r="C1" t="s">
        <v>280</v>
      </c>
      <c r="D1" t="s">
        <v>281</v>
      </c>
      <c r="E1" t="s">
        <v>282</v>
      </c>
      <c r="F1" t="s">
        <v>283</v>
      </c>
      <c r="G1" t="s">
        <v>284</v>
      </c>
      <c r="H1" t="s">
        <v>285</v>
      </c>
      <c r="I1" t="s">
        <v>286</v>
      </c>
      <c r="J1" t="s">
        <v>287</v>
      </c>
      <c r="K1" t="s">
        <v>288</v>
      </c>
      <c r="L1" t="s">
        <v>289</v>
      </c>
      <c r="M1" t="s">
        <v>290</v>
      </c>
      <c r="N1" t="s">
        <v>291</v>
      </c>
      <c r="O1" t="s">
        <v>332</v>
      </c>
      <c r="P1" t="s">
        <v>292</v>
      </c>
      <c r="Q1" t="s">
        <v>333</v>
      </c>
      <c r="R1" t="s">
        <v>334</v>
      </c>
      <c r="S1" t="s">
        <v>335</v>
      </c>
      <c r="T1" t="s">
        <v>336</v>
      </c>
      <c r="U1" t="s">
        <v>337</v>
      </c>
      <c r="V1" t="s">
        <v>376</v>
      </c>
      <c r="W1" t="s">
        <v>338</v>
      </c>
      <c r="X1" t="s">
        <v>339</v>
      </c>
      <c r="Y1" t="s">
        <v>340</v>
      </c>
      <c r="Z1" t="s">
        <v>341</v>
      </c>
      <c r="AA1" t="s">
        <v>342</v>
      </c>
      <c r="AB1" t="s">
        <v>377</v>
      </c>
      <c r="AC1" t="s">
        <v>343</v>
      </c>
      <c r="AD1" t="s">
        <v>344</v>
      </c>
      <c r="AE1" t="s">
        <v>345</v>
      </c>
      <c r="AF1" t="s">
        <v>346</v>
      </c>
      <c r="AG1" t="s">
        <v>347</v>
      </c>
      <c r="AH1" t="s">
        <v>378</v>
      </c>
      <c r="AI1" t="s">
        <v>348</v>
      </c>
      <c r="AJ1" t="s">
        <v>349</v>
      </c>
      <c r="AK1" t="s">
        <v>350</v>
      </c>
      <c r="AL1" t="s">
        <v>351</v>
      </c>
      <c r="AM1" t="s">
        <v>352</v>
      </c>
      <c r="AN1" t="s">
        <v>379</v>
      </c>
      <c r="AO1" t="s">
        <v>353</v>
      </c>
      <c r="AP1" t="s">
        <v>354</v>
      </c>
      <c r="AQ1" t="s">
        <v>355</v>
      </c>
      <c r="AR1" t="s">
        <v>356</v>
      </c>
      <c r="AS1" t="s">
        <v>357</v>
      </c>
      <c r="AT1" t="s">
        <v>380</v>
      </c>
      <c r="AU1" t="s">
        <v>358</v>
      </c>
      <c r="AV1" t="s">
        <v>359</v>
      </c>
      <c r="AW1" t="s">
        <v>360</v>
      </c>
      <c r="AX1" t="s">
        <v>361</v>
      </c>
      <c r="AY1" t="s">
        <v>362</v>
      </c>
      <c r="AZ1" t="s">
        <v>381</v>
      </c>
      <c r="BA1" t="s">
        <v>363</v>
      </c>
      <c r="BB1" t="s">
        <v>364</v>
      </c>
      <c r="BC1" t="s">
        <v>365</v>
      </c>
      <c r="BD1" t="s">
        <v>366</v>
      </c>
      <c r="BE1" t="s">
        <v>367</v>
      </c>
      <c r="BF1" t="s">
        <v>382</v>
      </c>
      <c r="BG1" t="s">
        <v>455</v>
      </c>
      <c r="BH1" t="s">
        <v>456</v>
      </c>
      <c r="BI1" t="s">
        <v>457</v>
      </c>
      <c r="BJ1" t="s">
        <v>458</v>
      </c>
      <c r="BK1" t="s">
        <v>459</v>
      </c>
      <c r="BL1" t="s">
        <v>299</v>
      </c>
      <c r="BM1" t="s">
        <v>300</v>
      </c>
      <c r="BN1" t="s">
        <v>301</v>
      </c>
      <c r="BO1" t="s">
        <v>302</v>
      </c>
      <c r="BP1" t="s">
        <v>305</v>
      </c>
      <c r="BQ1" t="s">
        <v>303</v>
      </c>
      <c r="BR1" t="s">
        <v>304</v>
      </c>
    </row>
    <row r="2" spans="1:70" x14ac:dyDescent="0.35">
      <c r="A2">
        <v>1</v>
      </c>
      <c r="B2">
        <v>0</v>
      </c>
      <c r="C2">
        <v>0</v>
      </c>
      <c r="D2">
        <v>0</v>
      </c>
      <c r="E2" t="s">
        <v>209</v>
      </c>
      <c r="F2" t="s">
        <v>194</v>
      </c>
      <c r="G2">
        <v>25.13748752732727</v>
      </c>
      <c r="H2">
        <v>4263.7999999999993</v>
      </c>
      <c r="I2">
        <v>4529.2999999999993</v>
      </c>
      <c r="J2">
        <v>69.666381202334122</v>
      </c>
      <c r="K2">
        <v>0</v>
      </c>
      <c r="L2">
        <v>844.2</v>
      </c>
      <c r="M2">
        <v>844.2</v>
      </c>
      <c r="N2">
        <v>0</v>
      </c>
      <c r="O2">
        <v>0</v>
      </c>
      <c r="P2">
        <v>0</v>
      </c>
      <c r="Q2">
        <v>7677.5999999999995</v>
      </c>
      <c r="R2">
        <v>1243.1999999999998</v>
      </c>
      <c r="S2">
        <v>726.59999999999991</v>
      </c>
      <c r="T2">
        <v>539.69999999999993</v>
      </c>
      <c r="U2">
        <v>252</v>
      </c>
      <c r="V2">
        <v>287.7</v>
      </c>
      <c r="W2">
        <v>305.42431862586062</v>
      </c>
      <c r="X2">
        <v>21.006145936444941</v>
      </c>
      <c r="Y2">
        <v>12.277240699341128</v>
      </c>
      <c r="Z2">
        <v>21.469926117846324</v>
      </c>
      <c r="AA2">
        <v>10.024868226231748</v>
      </c>
      <c r="AB2">
        <v>11.445057891614578</v>
      </c>
      <c r="AC2">
        <v>3054.2431862586059</v>
      </c>
      <c r="AD2">
        <v>98.912033165486463</v>
      </c>
      <c r="AE2">
        <v>101.16762851638862</v>
      </c>
      <c r="AF2" s="13">
        <v>966.14667530308475</v>
      </c>
      <c r="AG2" s="13">
        <v>451.11907018042865</v>
      </c>
      <c r="AH2" s="13">
        <v>515.02760512265604</v>
      </c>
      <c r="AI2" s="13">
        <v>0</v>
      </c>
      <c r="AJ2" s="13">
        <v>321.21088556341226</v>
      </c>
      <c r="AK2" s="13">
        <v>328.53579596055096</v>
      </c>
      <c r="AL2">
        <v>0</v>
      </c>
      <c r="AM2">
        <v>0</v>
      </c>
      <c r="AN2">
        <v>0</v>
      </c>
      <c r="AO2">
        <v>0</v>
      </c>
      <c r="AP2">
        <v>0</v>
      </c>
      <c r="AQ2">
        <v>0</v>
      </c>
      <c r="AR2">
        <v>0</v>
      </c>
      <c r="AS2">
        <v>0</v>
      </c>
      <c r="AT2">
        <v>0</v>
      </c>
      <c r="AU2">
        <v>0</v>
      </c>
      <c r="AV2">
        <v>0</v>
      </c>
      <c r="AW2">
        <v>0</v>
      </c>
      <c r="AX2">
        <v>0</v>
      </c>
      <c r="AY2">
        <v>0</v>
      </c>
      <c r="AZ2">
        <v>0</v>
      </c>
      <c r="BA2">
        <v>0</v>
      </c>
      <c r="BB2">
        <v>0</v>
      </c>
      <c r="BC2">
        <v>0</v>
      </c>
      <c r="BD2">
        <v>0</v>
      </c>
      <c r="BE2">
        <v>0</v>
      </c>
      <c r="BF2">
        <v>0</v>
      </c>
      <c r="BG2">
        <v>133725.39543959583</v>
      </c>
      <c r="BH2">
        <v>5507858.6908000689</v>
      </c>
      <c r="BI2">
        <v>4326.0048680813215</v>
      </c>
      <c r="BJ2">
        <v>138.57102</v>
      </c>
      <c r="BK2">
        <v>5634.1808302694926</v>
      </c>
      <c r="BL2">
        <f>SUM(Q2:V2)</f>
        <v>10726.800000000001</v>
      </c>
      <c r="BM2">
        <f>SUM(W2:AB2)</f>
        <v>381.64755749733939</v>
      </c>
      <c r="BN2">
        <f>SUM(AC2:AH2)</f>
        <v>5186.6161985466497</v>
      </c>
      <c r="BO2" s="13">
        <f>SUM(AI2:AN2)</f>
        <v>649.74668152396316</v>
      </c>
      <c r="BP2">
        <f>SUM(AO2:AT2)</f>
        <v>0</v>
      </c>
      <c r="BQ2">
        <f>SUM(AU2:AZ2)</f>
        <v>0</v>
      </c>
      <c r="BR2">
        <f>SUM(BA2:BF2)</f>
        <v>0</v>
      </c>
    </row>
    <row r="3" spans="1:70" x14ac:dyDescent="0.35">
      <c r="A3">
        <v>1</v>
      </c>
      <c r="B3">
        <v>0</v>
      </c>
      <c r="C3">
        <v>0</v>
      </c>
      <c r="D3">
        <v>0</v>
      </c>
      <c r="E3" t="s">
        <v>210</v>
      </c>
      <c r="F3" t="s">
        <v>194</v>
      </c>
      <c r="G3">
        <v>56.299456833650076</v>
      </c>
      <c r="H3">
        <v>3015.1178978897201</v>
      </c>
      <c r="I3">
        <v>3238.6118121170857</v>
      </c>
      <c r="J3">
        <v>69.993705148394156</v>
      </c>
      <c r="K3">
        <v>0</v>
      </c>
      <c r="L3">
        <v>433.78818788291358</v>
      </c>
      <c r="M3">
        <v>433.78818788291358</v>
      </c>
      <c r="N3">
        <v>0</v>
      </c>
      <c r="O3">
        <v>0</v>
      </c>
      <c r="P3">
        <v>0</v>
      </c>
      <c r="Q3">
        <v>10676.109287950985</v>
      </c>
      <c r="R3">
        <v>1604.3563131381893</v>
      </c>
      <c r="S3">
        <v>419.98856364874052</v>
      </c>
      <c r="T3">
        <v>881.97598366235525</v>
      </c>
      <c r="U3">
        <v>415.78867801225311</v>
      </c>
      <c r="V3">
        <v>487.18673383253912</v>
      </c>
      <c r="W3">
        <v>189.63076889881989</v>
      </c>
      <c r="X3">
        <v>23.478976897468328</v>
      </c>
      <c r="Y3">
        <v>6.1463290307508691</v>
      </c>
      <c r="Z3">
        <v>15.665799161586227</v>
      </c>
      <c r="AA3">
        <v>7.3853053190335043</v>
      </c>
      <c r="AB3">
        <v>8.6534890606857253</v>
      </c>
      <c r="AC3">
        <v>1899.2289160271748</v>
      </c>
      <c r="AD3">
        <v>57.081467027724678</v>
      </c>
      <c r="AE3">
        <v>26.149886727360773</v>
      </c>
      <c r="AF3" s="13">
        <v>706.04694163874137</v>
      </c>
      <c r="AG3" s="13">
        <v>332.85070105826367</v>
      </c>
      <c r="AH3" s="13">
        <v>390.00688204806653</v>
      </c>
      <c r="AI3" s="13">
        <v>0</v>
      </c>
      <c r="AJ3" s="13">
        <v>412.58616064265709</v>
      </c>
      <c r="AK3" s="13">
        <v>189.01198458760473</v>
      </c>
      <c r="AL3">
        <v>0</v>
      </c>
      <c r="AM3">
        <v>0</v>
      </c>
      <c r="AN3">
        <v>0</v>
      </c>
      <c r="AO3">
        <v>0</v>
      </c>
      <c r="AP3">
        <v>0</v>
      </c>
      <c r="AQ3">
        <v>0</v>
      </c>
      <c r="AR3">
        <v>0</v>
      </c>
      <c r="AS3">
        <v>0</v>
      </c>
      <c r="AT3">
        <v>0</v>
      </c>
      <c r="AU3">
        <v>0</v>
      </c>
      <c r="AV3">
        <v>0</v>
      </c>
      <c r="AW3">
        <v>0</v>
      </c>
      <c r="AX3">
        <v>0</v>
      </c>
      <c r="AY3">
        <v>0</v>
      </c>
      <c r="AZ3">
        <v>0</v>
      </c>
      <c r="BA3">
        <v>0</v>
      </c>
      <c r="BB3">
        <v>0</v>
      </c>
      <c r="BC3">
        <v>0</v>
      </c>
      <c r="BD3">
        <v>0</v>
      </c>
      <c r="BE3">
        <v>0</v>
      </c>
      <c r="BF3">
        <v>0</v>
      </c>
      <c r="BG3">
        <v>193722.45701948635</v>
      </c>
      <c r="BH3">
        <v>6094674.4062971948</v>
      </c>
      <c r="BI3">
        <v>6182.3555832899565</v>
      </c>
      <c r="BJ3">
        <v>191.69496011763101</v>
      </c>
      <c r="BK3">
        <v>6361.5668498150944</v>
      </c>
      <c r="BL3">
        <f t="shared" ref="BL3:BL66" si="0">SUM(Q3:V3)</f>
        <v>14485.405560245061</v>
      </c>
      <c r="BM3">
        <f t="shared" ref="BM3:BM66" si="1">SUM(W3:AB3)</f>
        <v>250.96066836834456</v>
      </c>
      <c r="BN3">
        <f t="shared" ref="BN3:BN66" si="2">SUM(AC3:AH3)</f>
        <v>3411.3647945273315</v>
      </c>
      <c r="BO3" s="13">
        <f t="shared" ref="BO3:BO66" si="3">SUM(AI3:AN3)</f>
        <v>601.59814523026182</v>
      </c>
      <c r="BP3">
        <f t="shared" ref="BP3:BP66" si="4">SUM(AO3:AT3)</f>
        <v>0</v>
      </c>
      <c r="BQ3">
        <f t="shared" ref="BQ3:BQ66" si="5">SUM(AU3:AZ3)</f>
        <v>0</v>
      </c>
      <c r="BR3">
        <f t="shared" ref="BR3:BR66" si="6">SUM(BA3:BF3)</f>
        <v>0</v>
      </c>
    </row>
    <row r="4" spans="1:70" x14ac:dyDescent="0.35">
      <c r="A4">
        <v>1</v>
      </c>
      <c r="B4">
        <v>0</v>
      </c>
      <c r="C4">
        <v>0</v>
      </c>
      <c r="D4">
        <v>0</v>
      </c>
      <c r="E4" t="s">
        <v>211</v>
      </c>
      <c r="F4" t="s">
        <v>194</v>
      </c>
      <c r="G4">
        <v>27.248100897719315</v>
      </c>
      <c r="H4">
        <v>3806.2791474318983</v>
      </c>
      <c r="I4">
        <v>4132.2859263880218</v>
      </c>
      <c r="J4">
        <v>69.86456521976389</v>
      </c>
      <c r="K4">
        <v>0</v>
      </c>
      <c r="L4">
        <v>676.81407361197762</v>
      </c>
      <c r="M4">
        <v>676.81407361197762</v>
      </c>
      <c r="N4">
        <v>0</v>
      </c>
      <c r="O4">
        <v>0</v>
      </c>
      <c r="P4">
        <v>0</v>
      </c>
      <c r="Q4">
        <v>6529.0357641921382</v>
      </c>
      <c r="R4">
        <v>978.62034934497819</v>
      </c>
      <c r="S4">
        <v>600.61248908296943</v>
      </c>
      <c r="T4">
        <v>646.8134497816593</v>
      </c>
      <c r="U4">
        <v>304.50633187772922</v>
      </c>
      <c r="V4">
        <v>354.90737991266377</v>
      </c>
      <c r="W4">
        <v>239.61434188386406</v>
      </c>
      <c r="X4">
        <v>16.198170403005612</v>
      </c>
      <c r="Y4">
        <v>9.9413663846772629</v>
      </c>
      <c r="Z4">
        <v>23.737927726030918</v>
      </c>
      <c r="AA4">
        <v>11.175323117774296</v>
      </c>
      <c r="AB4">
        <v>13.025031771750736</v>
      </c>
      <c r="AC4">
        <v>2571.2157430791112</v>
      </c>
      <c r="AD4">
        <v>77.078580654542634</v>
      </c>
      <c r="AE4">
        <v>82.785042097851061</v>
      </c>
      <c r="AF4" s="13">
        <v>1146.2544290471687</v>
      </c>
      <c r="AG4" s="13">
        <v>539.63276692155682</v>
      </c>
      <c r="AH4" s="13">
        <v>628.95129386029748</v>
      </c>
      <c r="AI4" s="13">
        <v>0</v>
      </c>
      <c r="AJ4" s="13">
        <v>252.19141452280201</v>
      </c>
      <c r="AK4" s="13">
        <v>270.86223813017682</v>
      </c>
      <c r="AL4">
        <v>0</v>
      </c>
      <c r="AM4">
        <v>0</v>
      </c>
      <c r="AN4">
        <v>0</v>
      </c>
      <c r="AO4">
        <v>0</v>
      </c>
      <c r="AP4">
        <v>0</v>
      </c>
      <c r="AQ4">
        <v>0</v>
      </c>
      <c r="AR4">
        <v>0</v>
      </c>
      <c r="AS4">
        <v>0</v>
      </c>
      <c r="AT4">
        <v>0</v>
      </c>
      <c r="AU4">
        <v>0</v>
      </c>
      <c r="AV4">
        <v>0</v>
      </c>
      <c r="AW4">
        <v>0</v>
      </c>
      <c r="AX4">
        <v>0</v>
      </c>
      <c r="AY4">
        <v>0</v>
      </c>
      <c r="AZ4">
        <v>0</v>
      </c>
      <c r="BA4">
        <v>0</v>
      </c>
      <c r="BB4">
        <v>0</v>
      </c>
      <c r="BC4">
        <v>0</v>
      </c>
      <c r="BD4">
        <v>0</v>
      </c>
      <c r="BE4">
        <v>0</v>
      </c>
      <c r="BF4">
        <v>0</v>
      </c>
      <c r="BG4">
        <v>114922.32255914641</v>
      </c>
      <c r="BH4">
        <v>4964351.6619397961</v>
      </c>
      <c r="BI4">
        <v>3774.7553260611844</v>
      </c>
      <c r="BJ4">
        <v>126.48857019213972</v>
      </c>
      <c r="BK4">
        <v>4809.3103432275529</v>
      </c>
      <c r="BL4">
        <f t="shared" si="0"/>
        <v>9414.4957641921374</v>
      </c>
      <c r="BM4">
        <f t="shared" si="1"/>
        <v>313.69216128710286</v>
      </c>
      <c r="BN4">
        <f t="shared" si="2"/>
        <v>5045.9178556605284</v>
      </c>
      <c r="BO4" s="13">
        <f t="shared" si="3"/>
        <v>523.05365265297883</v>
      </c>
      <c r="BP4">
        <f t="shared" si="4"/>
        <v>0</v>
      </c>
      <c r="BQ4">
        <f t="shared" si="5"/>
        <v>0</v>
      </c>
      <c r="BR4">
        <f t="shared" si="6"/>
        <v>0</v>
      </c>
    </row>
    <row r="5" spans="1:70" x14ac:dyDescent="0.35">
      <c r="A5">
        <v>1</v>
      </c>
      <c r="B5">
        <v>0</v>
      </c>
      <c r="C5">
        <v>0</v>
      </c>
      <c r="D5">
        <v>0</v>
      </c>
      <c r="E5" t="s">
        <v>374</v>
      </c>
      <c r="F5" t="s">
        <v>194</v>
      </c>
      <c r="G5">
        <v>69.991140919799534</v>
      </c>
      <c r="H5">
        <v>846.34173076923082</v>
      </c>
      <c r="I5">
        <v>921.34542899408302</v>
      </c>
      <c r="J5">
        <v>69.999999411569007</v>
      </c>
      <c r="K5">
        <v>0</v>
      </c>
      <c r="L5">
        <v>92.70457100591716</v>
      </c>
      <c r="M5">
        <v>92.70457100591716</v>
      </c>
      <c r="N5">
        <v>0</v>
      </c>
      <c r="O5">
        <v>0</v>
      </c>
      <c r="P5">
        <v>0</v>
      </c>
      <c r="Q5">
        <v>5838.2878698224849</v>
      </c>
      <c r="R5">
        <v>672.03313609467455</v>
      </c>
      <c r="S5">
        <v>193.20952662721891</v>
      </c>
      <c r="T5">
        <v>579.62857988165683</v>
      </c>
      <c r="U5">
        <v>277.21366863905337</v>
      </c>
      <c r="V5">
        <v>327.61615384615379</v>
      </c>
      <c r="W5">
        <v>83.414669243817315</v>
      </c>
      <c r="X5">
        <v>9.6005949627408267</v>
      </c>
      <c r="Y5">
        <v>2.7601710517879878</v>
      </c>
      <c r="Z5">
        <v>8.2814563709689129</v>
      </c>
      <c r="AA5">
        <v>3.9606965252460031</v>
      </c>
      <c r="AB5">
        <v>4.6808231661998185</v>
      </c>
      <c r="AC5">
        <v>834.14673472441962</v>
      </c>
      <c r="AD5">
        <v>19.203378065598145</v>
      </c>
      <c r="AE5">
        <v>9.6616995892540665</v>
      </c>
      <c r="AF5" s="13">
        <v>372.66555558551408</v>
      </c>
      <c r="AG5" s="13">
        <v>178.23135267133284</v>
      </c>
      <c r="AH5" s="13">
        <v>210.6370531570297</v>
      </c>
      <c r="AI5" s="13">
        <v>0</v>
      </c>
      <c r="AJ5" s="13">
        <v>172.80852216329663</v>
      </c>
      <c r="AK5" s="13">
        <v>86.944287713408642</v>
      </c>
      <c r="AL5">
        <v>0</v>
      </c>
      <c r="AM5">
        <v>0</v>
      </c>
      <c r="AN5">
        <v>0</v>
      </c>
      <c r="AO5">
        <v>0</v>
      </c>
      <c r="AP5">
        <v>0</v>
      </c>
      <c r="AQ5">
        <v>0</v>
      </c>
      <c r="AR5">
        <v>0</v>
      </c>
      <c r="AS5">
        <v>0</v>
      </c>
      <c r="AT5">
        <v>0</v>
      </c>
      <c r="AU5">
        <v>0</v>
      </c>
      <c r="AV5">
        <v>0</v>
      </c>
      <c r="AW5">
        <v>0</v>
      </c>
      <c r="AX5">
        <v>0</v>
      </c>
      <c r="AY5">
        <v>0</v>
      </c>
      <c r="AZ5">
        <v>0</v>
      </c>
      <c r="BA5">
        <v>0</v>
      </c>
      <c r="BB5">
        <v>0</v>
      </c>
      <c r="BC5">
        <v>0</v>
      </c>
      <c r="BD5">
        <v>0</v>
      </c>
      <c r="BE5">
        <v>0</v>
      </c>
      <c r="BF5">
        <v>0</v>
      </c>
      <c r="BG5">
        <v>111419.15580631535</v>
      </c>
      <c r="BH5">
        <v>3420885.3599937819</v>
      </c>
      <c r="BI5">
        <v>3587.6794238934717</v>
      </c>
      <c r="BJ5">
        <v>107.3547733668639</v>
      </c>
      <c r="BK5">
        <v>3471.2290700510548</v>
      </c>
      <c r="BL5">
        <f t="shared" si="0"/>
        <v>7887.9889349112427</v>
      </c>
      <c r="BM5">
        <f t="shared" si="1"/>
        <v>112.69841132076087</v>
      </c>
      <c r="BN5">
        <f t="shared" si="2"/>
        <v>1624.5457737931483</v>
      </c>
      <c r="BO5" s="13">
        <f t="shared" si="3"/>
        <v>259.75280987670527</v>
      </c>
      <c r="BP5">
        <f t="shared" si="4"/>
        <v>0</v>
      </c>
      <c r="BQ5">
        <f t="shared" si="5"/>
        <v>0</v>
      </c>
      <c r="BR5">
        <f t="shared" si="6"/>
        <v>0</v>
      </c>
    </row>
    <row r="6" spans="1:70" x14ac:dyDescent="0.35">
      <c r="A6">
        <v>1</v>
      </c>
      <c r="B6">
        <v>0</v>
      </c>
      <c r="C6">
        <v>0</v>
      </c>
      <c r="D6">
        <v>0</v>
      </c>
      <c r="E6">
        <v>0</v>
      </c>
      <c r="F6" t="s">
        <v>194</v>
      </c>
      <c r="G6">
        <v>0</v>
      </c>
      <c r="H6">
        <v>0</v>
      </c>
      <c r="I6">
        <v>0</v>
      </c>
      <c r="J6">
        <v>0</v>
      </c>
      <c r="K6">
        <v>0</v>
      </c>
      <c r="L6">
        <v>0</v>
      </c>
      <c r="M6">
        <v>0</v>
      </c>
      <c r="N6">
        <v>0</v>
      </c>
      <c r="O6">
        <v>0</v>
      </c>
      <c r="P6">
        <v>0</v>
      </c>
      <c r="Q6">
        <v>0</v>
      </c>
      <c r="R6">
        <v>0</v>
      </c>
      <c r="S6">
        <v>0</v>
      </c>
      <c r="T6">
        <v>0</v>
      </c>
      <c r="U6">
        <v>0</v>
      </c>
      <c r="V6">
        <v>0</v>
      </c>
      <c r="W6">
        <v>0</v>
      </c>
      <c r="X6">
        <v>0</v>
      </c>
      <c r="Y6">
        <v>0</v>
      </c>
      <c r="Z6">
        <v>0</v>
      </c>
      <c r="AA6">
        <v>0</v>
      </c>
      <c r="AB6">
        <v>0</v>
      </c>
      <c r="AC6">
        <v>0</v>
      </c>
      <c r="AD6">
        <v>0</v>
      </c>
      <c r="AE6">
        <v>0</v>
      </c>
      <c r="AF6" s="13">
        <v>0</v>
      </c>
      <c r="AG6" s="13">
        <v>0</v>
      </c>
      <c r="AH6" s="13">
        <v>0</v>
      </c>
      <c r="AI6" s="13">
        <v>0</v>
      </c>
      <c r="AJ6" s="13">
        <v>0</v>
      </c>
      <c r="AK6" s="13">
        <v>0</v>
      </c>
      <c r="AL6">
        <v>0</v>
      </c>
      <c r="AM6">
        <v>0</v>
      </c>
      <c r="AN6">
        <v>0</v>
      </c>
      <c r="AO6">
        <v>0</v>
      </c>
      <c r="AP6">
        <v>0</v>
      </c>
      <c r="AQ6">
        <v>0</v>
      </c>
      <c r="AR6">
        <v>0</v>
      </c>
      <c r="AS6">
        <v>0</v>
      </c>
      <c r="AT6">
        <v>0</v>
      </c>
      <c r="AU6">
        <v>0</v>
      </c>
      <c r="AV6">
        <v>0</v>
      </c>
      <c r="AW6">
        <v>0</v>
      </c>
      <c r="AX6">
        <v>0</v>
      </c>
      <c r="AY6">
        <v>0</v>
      </c>
      <c r="AZ6">
        <v>0</v>
      </c>
      <c r="BA6">
        <v>0</v>
      </c>
      <c r="BB6">
        <v>0</v>
      </c>
      <c r="BC6">
        <v>0</v>
      </c>
      <c r="BD6">
        <v>0</v>
      </c>
      <c r="BE6">
        <v>0</v>
      </c>
      <c r="BF6">
        <v>0</v>
      </c>
      <c r="BG6">
        <v>0</v>
      </c>
      <c r="BH6">
        <v>0</v>
      </c>
      <c r="BI6">
        <v>0</v>
      </c>
      <c r="BJ6">
        <v>0</v>
      </c>
      <c r="BK6">
        <v>0</v>
      </c>
      <c r="BL6">
        <f t="shared" si="0"/>
        <v>0</v>
      </c>
      <c r="BM6">
        <f t="shared" si="1"/>
        <v>0</v>
      </c>
      <c r="BN6">
        <f t="shared" si="2"/>
        <v>0</v>
      </c>
      <c r="BO6" s="13">
        <f t="shared" si="3"/>
        <v>0</v>
      </c>
      <c r="BP6">
        <f t="shared" si="4"/>
        <v>0</v>
      </c>
      <c r="BQ6">
        <f t="shared" si="5"/>
        <v>0</v>
      </c>
      <c r="BR6">
        <f t="shared" si="6"/>
        <v>0</v>
      </c>
    </row>
    <row r="7" spans="1:70" x14ac:dyDescent="0.35">
      <c r="A7">
        <v>1</v>
      </c>
      <c r="B7">
        <v>1</v>
      </c>
      <c r="C7">
        <v>0</v>
      </c>
      <c r="D7">
        <v>0</v>
      </c>
      <c r="E7" t="s">
        <v>209</v>
      </c>
      <c r="F7" t="s">
        <v>194</v>
      </c>
      <c r="G7">
        <v>42.659134847407927</v>
      </c>
      <c r="H7">
        <v>3483.1</v>
      </c>
      <c r="I7">
        <v>3818.6000000000004</v>
      </c>
      <c r="J7">
        <v>69.984661239619001</v>
      </c>
      <c r="K7">
        <v>0</v>
      </c>
      <c r="L7">
        <v>504.9</v>
      </c>
      <c r="M7">
        <v>504.9</v>
      </c>
      <c r="N7">
        <v>0</v>
      </c>
      <c r="O7">
        <v>0</v>
      </c>
      <c r="P7">
        <v>0</v>
      </c>
      <c r="Q7">
        <v>5831.7</v>
      </c>
      <c r="R7">
        <v>730.8</v>
      </c>
      <c r="S7">
        <v>447.29999999999995</v>
      </c>
      <c r="T7">
        <v>682.49999999999989</v>
      </c>
      <c r="U7">
        <v>319.2</v>
      </c>
      <c r="V7">
        <v>363.29999999999995</v>
      </c>
      <c r="W7">
        <v>136.70460080496332</v>
      </c>
      <c r="X7">
        <v>11.11117426220873</v>
      </c>
      <c r="Y7">
        <v>6.800804936351895</v>
      </c>
      <c r="Z7">
        <v>15.998917991218248</v>
      </c>
      <c r="AA7">
        <v>7.4825708758928426</v>
      </c>
      <c r="AB7">
        <v>8.5163471153254058</v>
      </c>
      <c r="AC7">
        <v>1367.046008049633</v>
      </c>
      <c r="AD7">
        <v>34.262298221193547</v>
      </c>
      <c r="AE7">
        <v>36.699056499855985</v>
      </c>
      <c r="AF7">
        <v>719.95130960482118</v>
      </c>
      <c r="AG7">
        <v>336.71568941517791</v>
      </c>
      <c r="AH7">
        <v>383.23562018964327</v>
      </c>
      <c r="AI7">
        <v>0</v>
      </c>
      <c r="AJ7">
        <v>187.96118702298105</v>
      </c>
      <c r="AK7">
        <v>201.32911627246034</v>
      </c>
      <c r="AL7">
        <v>0</v>
      </c>
      <c r="AM7">
        <v>0</v>
      </c>
      <c r="AN7">
        <v>0</v>
      </c>
      <c r="AO7">
        <v>0</v>
      </c>
      <c r="AP7">
        <v>0</v>
      </c>
      <c r="AQ7">
        <v>0</v>
      </c>
      <c r="AR7">
        <v>0</v>
      </c>
      <c r="AS7">
        <v>0</v>
      </c>
      <c r="AT7">
        <v>0</v>
      </c>
      <c r="AU7">
        <v>0</v>
      </c>
      <c r="AV7">
        <v>0</v>
      </c>
      <c r="AW7">
        <v>0</v>
      </c>
      <c r="AX7">
        <v>0</v>
      </c>
      <c r="AY7">
        <v>0</v>
      </c>
      <c r="AZ7">
        <v>0</v>
      </c>
      <c r="BA7">
        <v>0</v>
      </c>
      <c r="BB7">
        <v>0</v>
      </c>
      <c r="BC7">
        <v>0</v>
      </c>
      <c r="BD7">
        <v>0</v>
      </c>
      <c r="BE7">
        <v>0</v>
      </c>
      <c r="BF7">
        <v>0</v>
      </c>
      <c r="BG7">
        <v>101853.80466389569</v>
      </c>
      <c r="BH7">
        <v>3825687.3307910692</v>
      </c>
      <c r="BI7">
        <v>3330.2282244575063</v>
      </c>
      <c r="BJ7">
        <v>115.02917999999998</v>
      </c>
      <c r="BK7">
        <v>3771.891582666698</v>
      </c>
      <c r="BL7">
        <f t="shared" si="0"/>
        <v>8374.7999999999993</v>
      </c>
      <c r="BM7">
        <f t="shared" si="1"/>
        <v>186.61441598596042</v>
      </c>
      <c r="BN7">
        <f t="shared" si="2"/>
        <v>2877.909981980325</v>
      </c>
      <c r="BO7" s="13">
        <f t="shared" si="3"/>
        <v>389.29030329544139</v>
      </c>
      <c r="BP7">
        <f t="shared" si="4"/>
        <v>0</v>
      </c>
      <c r="BQ7">
        <f t="shared" si="5"/>
        <v>0</v>
      </c>
      <c r="BR7">
        <f t="shared" si="6"/>
        <v>0</v>
      </c>
    </row>
    <row r="8" spans="1:70" x14ac:dyDescent="0.35">
      <c r="A8">
        <v>1</v>
      </c>
      <c r="B8">
        <v>1</v>
      </c>
      <c r="C8">
        <v>0</v>
      </c>
      <c r="D8">
        <v>0</v>
      </c>
      <c r="E8" t="s">
        <v>210</v>
      </c>
      <c r="F8" t="s">
        <v>194</v>
      </c>
      <c r="G8">
        <v>56.791673579550377</v>
      </c>
      <c r="H8">
        <v>3001.4820054644811</v>
      </c>
      <c r="I8">
        <v>3215.4878524590167</v>
      </c>
      <c r="J8">
        <v>69.992718804878336</v>
      </c>
      <c r="K8">
        <v>0</v>
      </c>
      <c r="L8">
        <v>444.61214754098353</v>
      </c>
      <c r="M8">
        <v>444.61214754098353</v>
      </c>
      <c r="N8">
        <v>0</v>
      </c>
      <c r="O8">
        <v>0</v>
      </c>
      <c r="P8">
        <v>0</v>
      </c>
      <c r="Q8">
        <v>10672.491590163934</v>
      </c>
      <c r="R8">
        <v>1646.4449836065569</v>
      </c>
      <c r="S8">
        <v>428.4117049180328</v>
      </c>
      <c r="T8">
        <v>861.0235245901639</v>
      </c>
      <c r="U8">
        <v>399.0109016393443</v>
      </c>
      <c r="V8">
        <v>466.21273770491803</v>
      </c>
      <c r="W8">
        <v>187.92352676866528</v>
      </c>
      <c r="X8">
        <v>24.069876213042789</v>
      </c>
      <c r="Y8">
        <v>6.2630800350264435</v>
      </c>
      <c r="Z8">
        <v>15.161087362289011</v>
      </c>
      <c r="AA8">
        <v>7.0258697532558854</v>
      </c>
      <c r="AB8">
        <v>8.2091741327516115</v>
      </c>
      <c r="AC8">
        <v>1881.7112797980242</v>
      </c>
      <c r="AD8">
        <v>58.058309459332932</v>
      </c>
      <c r="AE8">
        <v>26.437265914517685</v>
      </c>
      <c r="AF8">
        <v>683.14783770707481</v>
      </c>
      <c r="AG8">
        <v>316.58070527888822</v>
      </c>
      <c r="AH8">
        <v>369.89956090480632</v>
      </c>
      <c r="AI8">
        <v>0</v>
      </c>
      <c r="AJ8">
        <v>423.41591719971706</v>
      </c>
      <c r="AK8">
        <v>192.80546229629971</v>
      </c>
      <c r="AL8">
        <v>0</v>
      </c>
      <c r="AM8">
        <v>0</v>
      </c>
      <c r="AN8">
        <v>0</v>
      </c>
      <c r="AO8">
        <v>0</v>
      </c>
      <c r="AP8">
        <v>0</v>
      </c>
      <c r="AQ8">
        <v>0</v>
      </c>
      <c r="AR8">
        <v>0</v>
      </c>
      <c r="AS8">
        <v>0</v>
      </c>
      <c r="AT8">
        <v>0</v>
      </c>
      <c r="AU8">
        <v>0</v>
      </c>
      <c r="AV8">
        <v>0</v>
      </c>
      <c r="AW8">
        <v>0</v>
      </c>
      <c r="AX8">
        <v>0</v>
      </c>
      <c r="AY8">
        <v>0</v>
      </c>
      <c r="AZ8">
        <v>0</v>
      </c>
      <c r="BA8">
        <v>0</v>
      </c>
      <c r="BB8">
        <v>0</v>
      </c>
      <c r="BC8">
        <v>0</v>
      </c>
      <c r="BD8">
        <v>0</v>
      </c>
      <c r="BE8">
        <v>0</v>
      </c>
      <c r="BF8">
        <v>0</v>
      </c>
      <c r="BG8">
        <v>194552.26677777214</v>
      </c>
      <c r="BH8">
        <v>6049565.5673759114</v>
      </c>
      <c r="BI8">
        <v>6189.6974706431884</v>
      </c>
      <c r="BJ8">
        <v>190.56382651967212</v>
      </c>
      <c r="BK8">
        <v>6369.3904558735412</v>
      </c>
      <c r="BL8">
        <f t="shared" si="0"/>
        <v>14473.595442622949</v>
      </c>
      <c r="BM8">
        <f t="shared" si="1"/>
        <v>248.65261426503099</v>
      </c>
      <c r="BN8">
        <f t="shared" si="2"/>
        <v>3335.834959062644</v>
      </c>
      <c r="BO8" s="13">
        <f t="shared" si="3"/>
        <v>616.22137949601677</v>
      </c>
      <c r="BP8">
        <f t="shared" si="4"/>
        <v>0</v>
      </c>
      <c r="BQ8">
        <f t="shared" si="5"/>
        <v>0</v>
      </c>
      <c r="BR8">
        <f t="shared" si="6"/>
        <v>0</v>
      </c>
    </row>
    <row r="9" spans="1:70" x14ac:dyDescent="0.35">
      <c r="A9">
        <v>1</v>
      </c>
      <c r="B9">
        <v>1</v>
      </c>
      <c r="C9">
        <v>0</v>
      </c>
      <c r="D9">
        <v>0</v>
      </c>
      <c r="E9" t="s">
        <v>211</v>
      </c>
      <c r="F9" t="s">
        <v>194</v>
      </c>
      <c r="G9">
        <v>16.150823116304643</v>
      </c>
      <c r="H9">
        <v>4375.4999999999982</v>
      </c>
      <c r="I9">
        <v>4644.4999999999991</v>
      </c>
      <c r="J9">
        <v>69.145823065647576</v>
      </c>
      <c r="K9">
        <v>0</v>
      </c>
      <c r="L9">
        <v>913.5</v>
      </c>
      <c r="M9">
        <v>913.5</v>
      </c>
      <c r="N9">
        <v>0</v>
      </c>
      <c r="O9">
        <v>0</v>
      </c>
      <c r="P9">
        <v>0</v>
      </c>
      <c r="Q9">
        <v>7902.2999999999975</v>
      </c>
      <c r="R9">
        <v>1356.6</v>
      </c>
      <c r="S9">
        <v>774.90000000000009</v>
      </c>
      <c r="T9">
        <v>527.1</v>
      </c>
      <c r="U9">
        <v>254.10000000000005</v>
      </c>
      <c r="V9">
        <v>291.89999999999992</v>
      </c>
      <c r="W9">
        <v>489.28156435707825</v>
      </c>
      <c r="X9">
        <v>26.057037612712726</v>
      </c>
      <c r="Y9">
        <v>14.883973497044886</v>
      </c>
      <c r="Z9">
        <v>32.636107534846325</v>
      </c>
      <c r="AA9">
        <v>15.732944269786474</v>
      </c>
      <c r="AB9">
        <v>18.073382260333215</v>
      </c>
      <c r="AC9">
        <v>5442.5667905023602</v>
      </c>
      <c r="AD9">
        <v>186.86676304355683</v>
      </c>
      <c r="AE9">
        <v>186.79444618479386</v>
      </c>
      <c r="AF9">
        <v>1633.6378394558633</v>
      </c>
      <c r="AG9">
        <v>787.53059192892238</v>
      </c>
      <c r="AH9">
        <v>904.68390312496001</v>
      </c>
      <c r="AI9">
        <v>0</v>
      </c>
      <c r="AJ9">
        <v>353.77872541255215</v>
      </c>
      <c r="AK9">
        <v>353.64181414110772</v>
      </c>
      <c r="AL9">
        <v>0</v>
      </c>
      <c r="AM9">
        <v>0</v>
      </c>
      <c r="AN9">
        <v>0</v>
      </c>
      <c r="AO9">
        <v>0</v>
      </c>
      <c r="AP9">
        <v>0</v>
      </c>
      <c r="AQ9">
        <v>0</v>
      </c>
      <c r="AR9">
        <v>0</v>
      </c>
      <c r="AS9">
        <v>0</v>
      </c>
      <c r="AT9">
        <v>0</v>
      </c>
      <c r="AU9">
        <v>0</v>
      </c>
      <c r="AV9">
        <v>0</v>
      </c>
      <c r="AW9">
        <v>0</v>
      </c>
      <c r="AX9">
        <v>0</v>
      </c>
      <c r="AY9">
        <v>0</v>
      </c>
      <c r="AZ9">
        <v>0</v>
      </c>
      <c r="BA9">
        <v>0</v>
      </c>
      <c r="BB9">
        <v>0</v>
      </c>
      <c r="BC9">
        <v>0</v>
      </c>
      <c r="BD9">
        <v>0</v>
      </c>
      <c r="BE9">
        <v>0</v>
      </c>
      <c r="BF9">
        <v>0</v>
      </c>
      <c r="BG9">
        <v>150343.48858309074</v>
      </c>
      <c r="BH9">
        <v>7954452.2814274821</v>
      </c>
      <c r="BI9">
        <v>4827.7586837256858</v>
      </c>
      <c r="BJ9">
        <v>143.15090999999995</v>
      </c>
      <c r="BK9">
        <v>7093.6746650365531</v>
      </c>
      <c r="BL9">
        <f t="shared" si="0"/>
        <v>11106.899999999998</v>
      </c>
      <c r="BM9">
        <f t="shared" si="1"/>
        <v>596.66500953180184</v>
      </c>
      <c r="BN9">
        <f t="shared" si="2"/>
        <v>9142.0803342404561</v>
      </c>
      <c r="BO9" s="13">
        <f t="shared" si="3"/>
        <v>707.42053955365986</v>
      </c>
      <c r="BP9">
        <f t="shared" si="4"/>
        <v>0</v>
      </c>
      <c r="BQ9">
        <f t="shared" si="5"/>
        <v>0</v>
      </c>
      <c r="BR9">
        <f t="shared" si="6"/>
        <v>0</v>
      </c>
    </row>
    <row r="10" spans="1:70" x14ac:dyDescent="0.35">
      <c r="A10">
        <v>1</v>
      </c>
      <c r="B10">
        <v>1</v>
      </c>
      <c r="C10">
        <v>0</v>
      </c>
      <c r="D10">
        <v>0</v>
      </c>
      <c r="E10" t="s">
        <v>374</v>
      </c>
      <c r="F10" t="s">
        <v>194</v>
      </c>
      <c r="G10">
        <v>69.98582018122309</v>
      </c>
      <c r="H10">
        <v>923.59999999999991</v>
      </c>
      <c r="I10">
        <v>996.5999999999998</v>
      </c>
      <c r="J10">
        <v>69.999998800455614</v>
      </c>
      <c r="K10">
        <v>0</v>
      </c>
      <c r="L10">
        <v>104.4</v>
      </c>
      <c r="M10">
        <v>104.4</v>
      </c>
      <c r="N10">
        <v>0</v>
      </c>
      <c r="O10">
        <v>0</v>
      </c>
      <c r="P10">
        <v>0</v>
      </c>
      <c r="Q10">
        <v>6484.7999999999984</v>
      </c>
      <c r="R10">
        <v>781.19999999999993</v>
      </c>
      <c r="S10">
        <v>193.2</v>
      </c>
      <c r="T10">
        <v>588</v>
      </c>
      <c r="U10">
        <v>268.79999999999995</v>
      </c>
      <c r="V10">
        <v>319.2</v>
      </c>
      <c r="W10">
        <v>92.658769779479499</v>
      </c>
      <c r="X10">
        <v>11.16022628474593</v>
      </c>
      <c r="Y10">
        <v>2.7600559628941541</v>
      </c>
      <c r="Z10">
        <v>8.4017019230097993</v>
      </c>
      <c r="AA10">
        <v>3.8407780219473362</v>
      </c>
      <c r="AB10">
        <v>4.5609239010624627</v>
      </c>
      <c r="AC10">
        <v>926.5877254757371</v>
      </c>
      <c r="AD10">
        <v>22.324522919493148</v>
      </c>
      <c r="AE10">
        <v>9.6619575001032167</v>
      </c>
      <c r="AF10">
        <v>378.07659783012593</v>
      </c>
      <c r="AG10">
        <v>172.83501615091473</v>
      </c>
      <c r="AH10">
        <v>205.24158167921132</v>
      </c>
      <c r="AI10">
        <v>0</v>
      </c>
      <c r="AJ10">
        <v>200.88000344285737</v>
      </c>
      <c r="AK10">
        <v>86.940001490053902</v>
      </c>
      <c r="AL10">
        <v>0</v>
      </c>
      <c r="AM10">
        <v>0</v>
      </c>
      <c r="AN10">
        <v>0</v>
      </c>
      <c r="AO10">
        <v>0</v>
      </c>
      <c r="AP10">
        <v>0</v>
      </c>
      <c r="AQ10">
        <v>0</v>
      </c>
      <c r="AR10">
        <v>0</v>
      </c>
      <c r="AS10">
        <v>0</v>
      </c>
      <c r="AT10">
        <v>0</v>
      </c>
      <c r="AU10">
        <v>0</v>
      </c>
      <c r="AV10">
        <v>0</v>
      </c>
      <c r="AW10">
        <v>0</v>
      </c>
      <c r="AX10">
        <v>0</v>
      </c>
      <c r="AY10">
        <v>0</v>
      </c>
      <c r="AZ10">
        <v>0</v>
      </c>
      <c r="BA10">
        <v>0</v>
      </c>
      <c r="BB10">
        <v>0</v>
      </c>
      <c r="BC10">
        <v>0</v>
      </c>
      <c r="BD10">
        <v>0</v>
      </c>
      <c r="BE10">
        <v>0</v>
      </c>
      <c r="BF10">
        <v>0</v>
      </c>
      <c r="BG10">
        <v>122827.21258503725</v>
      </c>
      <c r="BH10">
        <v>3675624.1559585426</v>
      </c>
      <c r="BI10">
        <v>3912.2693951114461</v>
      </c>
      <c r="BJ10">
        <v>115.57391999999996</v>
      </c>
      <c r="BK10">
        <v>3821.3266780026897</v>
      </c>
      <c r="BL10">
        <f t="shared" si="0"/>
        <v>8635.1999999999989</v>
      </c>
      <c r="BM10">
        <f t="shared" si="1"/>
        <v>123.38245587313918</v>
      </c>
      <c r="BN10">
        <f t="shared" si="2"/>
        <v>1714.7274015555854</v>
      </c>
      <c r="BO10" s="13">
        <f t="shared" si="3"/>
        <v>287.82000493291127</v>
      </c>
      <c r="BP10">
        <f t="shared" si="4"/>
        <v>0</v>
      </c>
      <c r="BQ10">
        <f t="shared" si="5"/>
        <v>0</v>
      </c>
      <c r="BR10">
        <f t="shared" si="6"/>
        <v>0</v>
      </c>
    </row>
    <row r="11" spans="1:70" x14ac:dyDescent="0.35">
      <c r="A11">
        <v>1</v>
      </c>
      <c r="B11">
        <v>1</v>
      </c>
      <c r="C11">
        <v>0</v>
      </c>
      <c r="D11">
        <v>0</v>
      </c>
      <c r="E11">
        <v>0</v>
      </c>
      <c r="F11" t="s">
        <v>194</v>
      </c>
      <c r="G11">
        <v>0</v>
      </c>
      <c r="H11">
        <v>0</v>
      </c>
      <c r="I11">
        <v>0</v>
      </c>
      <c r="J11">
        <v>0</v>
      </c>
      <c r="K11">
        <v>0</v>
      </c>
      <c r="L11">
        <v>0</v>
      </c>
      <c r="M11">
        <v>0</v>
      </c>
      <c r="N11">
        <v>0</v>
      </c>
      <c r="O11">
        <v>0</v>
      </c>
      <c r="P11">
        <v>0</v>
      </c>
      <c r="Q11">
        <v>0</v>
      </c>
      <c r="R11">
        <v>0</v>
      </c>
      <c r="S11">
        <v>0</v>
      </c>
      <c r="T11">
        <v>0</v>
      </c>
      <c r="U11">
        <v>0</v>
      </c>
      <c r="V11">
        <v>0</v>
      </c>
      <c r="W11">
        <v>0</v>
      </c>
      <c r="X11">
        <v>0</v>
      </c>
      <c r="Y11">
        <v>0</v>
      </c>
      <c r="Z11">
        <v>0</v>
      </c>
      <c r="AA11">
        <v>0</v>
      </c>
      <c r="AB11">
        <v>0</v>
      </c>
      <c r="AC11">
        <v>0</v>
      </c>
      <c r="AD11">
        <v>0</v>
      </c>
      <c r="AE11">
        <v>0</v>
      </c>
      <c r="AF11">
        <v>0</v>
      </c>
      <c r="AG11">
        <v>0</v>
      </c>
      <c r="AH11">
        <v>0</v>
      </c>
      <c r="AI11">
        <v>0</v>
      </c>
      <c r="AJ11">
        <v>0</v>
      </c>
      <c r="AK11">
        <v>0</v>
      </c>
      <c r="AL11">
        <v>0</v>
      </c>
      <c r="AM11">
        <v>0</v>
      </c>
      <c r="AN11">
        <v>0</v>
      </c>
      <c r="AO11">
        <v>0</v>
      </c>
      <c r="AP11">
        <v>0</v>
      </c>
      <c r="AQ11">
        <v>0</v>
      </c>
      <c r="AR11">
        <v>0</v>
      </c>
      <c r="AS11">
        <v>0</v>
      </c>
      <c r="AT11">
        <v>0</v>
      </c>
      <c r="AU11">
        <v>0</v>
      </c>
      <c r="AV11">
        <v>0</v>
      </c>
      <c r="AW11">
        <v>0</v>
      </c>
      <c r="AX11">
        <v>0</v>
      </c>
      <c r="AY11">
        <v>0</v>
      </c>
      <c r="AZ11">
        <v>0</v>
      </c>
      <c r="BA11">
        <v>0</v>
      </c>
      <c r="BB11">
        <v>0</v>
      </c>
      <c r="BC11">
        <v>0</v>
      </c>
      <c r="BD11">
        <v>0</v>
      </c>
      <c r="BE11">
        <v>0</v>
      </c>
      <c r="BF11">
        <v>0</v>
      </c>
      <c r="BG11">
        <v>0</v>
      </c>
      <c r="BH11">
        <v>0</v>
      </c>
      <c r="BI11">
        <v>0</v>
      </c>
      <c r="BJ11">
        <v>0</v>
      </c>
      <c r="BK11">
        <v>0</v>
      </c>
      <c r="BL11">
        <f t="shared" si="0"/>
        <v>0</v>
      </c>
      <c r="BM11">
        <f t="shared" si="1"/>
        <v>0</v>
      </c>
      <c r="BN11">
        <f t="shared" si="2"/>
        <v>0</v>
      </c>
      <c r="BO11" s="13">
        <f t="shared" si="3"/>
        <v>0</v>
      </c>
      <c r="BP11">
        <f t="shared" si="4"/>
        <v>0</v>
      </c>
      <c r="BQ11">
        <f t="shared" si="5"/>
        <v>0</v>
      </c>
      <c r="BR11">
        <f t="shared" si="6"/>
        <v>0</v>
      </c>
    </row>
    <row r="12" spans="1:70" x14ac:dyDescent="0.35">
      <c r="A12">
        <v>2</v>
      </c>
      <c r="B12">
        <v>0</v>
      </c>
      <c r="C12">
        <v>0</v>
      </c>
      <c r="D12">
        <v>0</v>
      </c>
      <c r="E12" t="s">
        <v>209</v>
      </c>
      <c r="F12" t="s">
        <v>194</v>
      </c>
      <c r="G12">
        <v>46.253243278070485</v>
      </c>
      <c r="H12">
        <v>3480</v>
      </c>
      <c r="I12">
        <v>3680</v>
      </c>
      <c r="J12">
        <v>69.87121998272724</v>
      </c>
      <c r="K12">
        <v>0</v>
      </c>
      <c r="L12">
        <v>720</v>
      </c>
      <c r="M12">
        <v>720</v>
      </c>
      <c r="N12">
        <v>0</v>
      </c>
      <c r="O12">
        <v>0</v>
      </c>
      <c r="P12">
        <v>0</v>
      </c>
      <c r="Q12">
        <v>18000</v>
      </c>
      <c r="R12">
        <v>3000</v>
      </c>
      <c r="S12">
        <v>1800</v>
      </c>
      <c r="T12">
        <v>1200</v>
      </c>
      <c r="U12">
        <v>600</v>
      </c>
      <c r="V12">
        <v>600</v>
      </c>
      <c r="W12">
        <v>389.16189923775858</v>
      </c>
      <c r="X12">
        <v>45.128551430595472</v>
      </c>
      <c r="Y12">
        <v>27.077130858357283</v>
      </c>
      <c r="Z12">
        <v>25.944126615850571</v>
      </c>
      <c r="AA12">
        <v>12.972063307925286</v>
      </c>
      <c r="AB12">
        <v>12.972063307925286</v>
      </c>
      <c r="AC12">
        <v>3891.618992377586</v>
      </c>
      <c r="AD12">
        <v>129.72063307925285</v>
      </c>
      <c r="AE12">
        <v>136.20666473321552</v>
      </c>
      <c r="AF12">
        <v>1167.4856977132758</v>
      </c>
      <c r="AG12">
        <v>583.74284885663792</v>
      </c>
      <c r="AH12">
        <v>583.74284885663792</v>
      </c>
      <c r="AI12">
        <v>0</v>
      </c>
      <c r="AJ12">
        <v>772.85039553265665</v>
      </c>
      <c r="AK12">
        <v>811.4929153092894</v>
      </c>
      <c r="AL12">
        <v>0</v>
      </c>
      <c r="AM12">
        <v>0</v>
      </c>
      <c r="AN12">
        <v>0</v>
      </c>
      <c r="AO12">
        <v>0</v>
      </c>
      <c r="AP12">
        <v>0</v>
      </c>
      <c r="AQ12">
        <v>0</v>
      </c>
      <c r="AR12">
        <v>0</v>
      </c>
      <c r="AS12">
        <v>0</v>
      </c>
      <c r="AT12">
        <v>0</v>
      </c>
      <c r="AU12">
        <v>0</v>
      </c>
      <c r="AV12">
        <v>0</v>
      </c>
      <c r="AW12">
        <v>0</v>
      </c>
      <c r="AX12">
        <v>0</v>
      </c>
      <c r="AY12">
        <v>0</v>
      </c>
      <c r="AZ12">
        <v>0</v>
      </c>
      <c r="BA12">
        <v>0</v>
      </c>
      <c r="BB12">
        <v>0</v>
      </c>
      <c r="BC12">
        <v>0</v>
      </c>
      <c r="BD12">
        <v>0</v>
      </c>
      <c r="BE12">
        <v>0</v>
      </c>
      <c r="BF12">
        <v>0</v>
      </c>
      <c r="BG12">
        <v>324483.37040688703</v>
      </c>
      <c r="BH12">
        <v>10377383.724861177</v>
      </c>
      <c r="BI12">
        <v>10269.320663586477</v>
      </c>
      <c r="BJ12">
        <v>323.76</v>
      </c>
      <c r="BK12">
        <v>11408.49652309683</v>
      </c>
      <c r="BL12">
        <f t="shared" si="0"/>
        <v>25200</v>
      </c>
      <c r="BM12">
        <f t="shared" si="1"/>
        <v>513.25583475841245</v>
      </c>
      <c r="BN12">
        <f t="shared" si="2"/>
        <v>6492.5176856166072</v>
      </c>
      <c r="BO12" s="13">
        <f t="shared" si="3"/>
        <v>1584.343310841946</v>
      </c>
      <c r="BP12">
        <f t="shared" si="4"/>
        <v>0</v>
      </c>
      <c r="BQ12">
        <f t="shared" si="5"/>
        <v>0</v>
      </c>
      <c r="BR12">
        <f t="shared" si="6"/>
        <v>0</v>
      </c>
    </row>
    <row r="13" spans="1:70" x14ac:dyDescent="0.35">
      <c r="A13">
        <v>2</v>
      </c>
      <c r="B13">
        <v>0</v>
      </c>
      <c r="C13">
        <v>0</v>
      </c>
      <c r="D13">
        <v>0</v>
      </c>
      <c r="E13" t="s">
        <v>210</v>
      </c>
      <c r="F13" t="s">
        <v>194</v>
      </c>
      <c r="G13">
        <v>66.15097073073315</v>
      </c>
      <c r="H13">
        <v>2370</v>
      </c>
      <c r="I13">
        <v>2560</v>
      </c>
      <c r="J13">
        <v>69.99798416160931</v>
      </c>
      <c r="K13">
        <v>0</v>
      </c>
      <c r="L13">
        <v>360</v>
      </c>
      <c r="M13">
        <v>360</v>
      </c>
      <c r="N13">
        <v>0</v>
      </c>
      <c r="O13">
        <v>0</v>
      </c>
      <c r="P13">
        <v>0</v>
      </c>
      <c r="Q13">
        <v>24000</v>
      </c>
      <c r="R13">
        <v>3600</v>
      </c>
      <c r="S13">
        <v>1200</v>
      </c>
      <c r="T13">
        <v>1800</v>
      </c>
      <c r="U13">
        <v>960</v>
      </c>
      <c r="V13">
        <v>1200</v>
      </c>
      <c r="W13">
        <v>362.80646731083897</v>
      </c>
      <c r="X13">
        <v>51.729144255474445</v>
      </c>
      <c r="Y13">
        <v>17.243048085158147</v>
      </c>
      <c r="Z13">
        <v>27.210485048312922</v>
      </c>
      <c r="AA13">
        <v>14.512258692433557</v>
      </c>
      <c r="AB13">
        <v>18.140323365541949</v>
      </c>
      <c r="AC13">
        <v>3628.0646731083875</v>
      </c>
      <c r="AD13">
        <v>108.84194019325163</v>
      </c>
      <c r="AE13">
        <v>63.491131779396824</v>
      </c>
      <c r="AF13">
        <v>1224.4718271740817</v>
      </c>
      <c r="AG13">
        <v>653.05164115951015</v>
      </c>
      <c r="AH13">
        <v>816.3145514493873</v>
      </c>
      <c r="AI13">
        <v>0</v>
      </c>
      <c r="AJ13">
        <v>925.74094491623691</v>
      </c>
      <c r="AK13">
        <v>540.01555120113835</v>
      </c>
      <c r="AL13">
        <v>0</v>
      </c>
      <c r="AM13">
        <v>0</v>
      </c>
      <c r="AN13">
        <v>0</v>
      </c>
      <c r="AO13">
        <v>0</v>
      </c>
      <c r="AP13">
        <v>0</v>
      </c>
      <c r="AQ13">
        <v>0</v>
      </c>
      <c r="AR13">
        <v>0</v>
      </c>
      <c r="AS13">
        <v>0</v>
      </c>
      <c r="AT13">
        <v>0</v>
      </c>
      <c r="AU13">
        <v>0</v>
      </c>
      <c r="AV13">
        <v>0</v>
      </c>
      <c r="AW13">
        <v>0</v>
      </c>
      <c r="AX13">
        <v>0</v>
      </c>
      <c r="AY13">
        <v>0</v>
      </c>
      <c r="AZ13">
        <v>0</v>
      </c>
      <c r="BA13">
        <v>0</v>
      </c>
      <c r="BB13">
        <v>0</v>
      </c>
      <c r="BC13">
        <v>0</v>
      </c>
      <c r="BD13">
        <v>0</v>
      </c>
      <c r="BE13">
        <v>0</v>
      </c>
      <c r="BF13">
        <v>0</v>
      </c>
      <c r="BG13">
        <v>458772.16681889776</v>
      </c>
      <c r="BH13">
        <v>13861796.176156428</v>
      </c>
      <c r="BI13">
        <v>14596.712162878161</v>
      </c>
      <c r="BJ13">
        <v>436.71600000000001</v>
      </c>
      <c r="BK13">
        <v>14463.211555668961</v>
      </c>
      <c r="BL13">
        <f t="shared" si="0"/>
        <v>32760</v>
      </c>
      <c r="BM13">
        <f t="shared" si="1"/>
        <v>491.64172675776001</v>
      </c>
      <c r="BN13">
        <f t="shared" si="2"/>
        <v>6494.2357648640145</v>
      </c>
      <c r="BO13" s="13">
        <f t="shared" si="3"/>
        <v>1465.7564961173753</v>
      </c>
      <c r="BP13">
        <f t="shared" si="4"/>
        <v>0</v>
      </c>
      <c r="BQ13">
        <f t="shared" si="5"/>
        <v>0</v>
      </c>
      <c r="BR13">
        <f t="shared" si="6"/>
        <v>0</v>
      </c>
    </row>
    <row r="14" spans="1:70" x14ac:dyDescent="0.35">
      <c r="A14">
        <v>2</v>
      </c>
      <c r="B14">
        <v>0</v>
      </c>
      <c r="C14">
        <v>0</v>
      </c>
      <c r="D14">
        <v>0</v>
      </c>
      <c r="E14" t="s">
        <v>211</v>
      </c>
      <c r="F14" t="s">
        <v>194</v>
      </c>
      <c r="G14">
        <v>39.594905046536326</v>
      </c>
      <c r="H14">
        <v>3509.9999999999995</v>
      </c>
      <c r="I14">
        <v>3709.9999999999995</v>
      </c>
      <c r="J14">
        <v>69.967303499686324</v>
      </c>
      <c r="K14">
        <v>0</v>
      </c>
      <c r="L14">
        <v>539.99999999999989</v>
      </c>
      <c r="M14">
        <v>539.99999999999989</v>
      </c>
      <c r="N14">
        <v>0</v>
      </c>
      <c r="O14">
        <v>0</v>
      </c>
      <c r="P14">
        <v>0</v>
      </c>
      <c r="Q14">
        <v>17999.999999999996</v>
      </c>
      <c r="R14">
        <v>2399.9999999999995</v>
      </c>
      <c r="S14">
        <v>1199.9999999999998</v>
      </c>
      <c r="T14">
        <v>1499.9999999999995</v>
      </c>
      <c r="U14">
        <v>600</v>
      </c>
      <c r="V14">
        <v>600</v>
      </c>
      <c r="W14">
        <v>454.60394408938214</v>
      </c>
      <c r="X14">
        <v>36.932948664919394</v>
      </c>
      <c r="Y14">
        <v>18.466474332459697</v>
      </c>
      <c r="Z14">
        <v>37.883662007448507</v>
      </c>
      <c r="AA14">
        <v>15.153464802979409</v>
      </c>
      <c r="AB14">
        <v>15.153464802979409</v>
      </c>
      <c r="AC14">
        <v>4732.2535415644579</v>
      </c>
      <c r="AD14">
        <v>126.19342777505219</v>
      </c>
      <c r="AE14">
        <v>110.41924930317064</v>
      </c>
      <c r="AF14">
        <v>1774.5950780866717</v>
      </c>
      <c r="AG14">
        <v>709.83803123466873</v>
      </c>
      <c r="AH14">
        <v>709.83803123466873</v>
      </c>
      <c r="AI14">
        <v>0</v>
      </c>
      <c r="AJ14">
        <v>617.45845199226005</v>
      </c>
      <c r="AK14">
        <v>540.27614549322743</v>
      </c>
      <c r="AL14">
        <v>0</v>
      </c>
      <c r="AM14">
        <v>0</v>
      </c>
      <c r="AN14">
        <v>0</v>
      </c>
      <c r="AO14">
        <v>0</v>
      </c>
      <c r="AP14">
        <v>0</v>
      </c>
      <c r="AQ14">
        <v>0</v>
      </c>
      <c r="AR14">
        <v>0</v>
      </c>
      <c r="AS14">
        <v>0</v>
      </c>
      <c r="AT14">
        <v>0</v>
      </c>
      <c r="AU14">
        <v>0</v>
      </c>
      <c r="AV14">
        <v>0</v>
      </c>
      <c r="AW14">
        <v>0</v>
      </c>
      <c r="AX14">
        <v>0</v>
      </c>
      <c r="AY14">
        <v>0</v>
      </c>
      <c r="AZ14">
        <v>0</v>
      </c>
      <c r="BA14">
        <v>0</v>
      </c>
      <c r="BB14">
        <v>0</v>
      </c>
      <c r="BC14">
        <v>0</v>
      </c>
      <c r="BD14">
        <v>0</v>
      </c>
      <c r="BE14">
        <v>0</v>
      </c>
      <c r="BF14">
        <v>0</v>
      </c>
      <c r="BG14">
        <v>302321.83967880555</v>
      </c>
      <c r="BH14">
        <v>10446049.678468809</v>
      </c>
      <c r="BI14">
        <v>9713.6580008615692</v>
      </c>
      <c r="BJ14">
        <v>313.2299999999999</v>
      </c>
      <c r="BK14">
        <v>11375.708512304387</v>
      </c>
      <c r="BL14">
        <f t="shared" si="0"/>
        <v>24299.999999999996</v>
      </c>
      <c r="BM14">
        <f t="shared" si="1"/>
        <v>578.19395870016865</v>
      </c>
      <c r="BN14">
        <f t="shared" si="2"/>
        <v>8163.1373591986903</v>
      </c>
      <c r="BO14" s="13">
        <f t="shared" si="3"/>
        <v>1157.7345974854875</v>
      </c>
      <c r="BP14">
        <f t="shared" si="4"/>
        <v>0</v>
      </c>
      <c r="BQ14">
        <f t="shared" si="5"/>
        <v>0</v>
      </c>
      <c r="BR14">
        <f t="shared" si="6"/>
        <v>0</v>
      </c>
    </row>
    <row r="15" spans="1:70" x14ac:dyDescent="0.35">
      <c r="A15">
        <v>2</v>
      </c>
      <c r="B15">
        <v>0</v>
      </c>
      <c r="C15">
        <v>0</v>
      </c>
      <c r="D15">
        <v>0</v>
      </c>
      <c r="E15" t="s">
        <v>374</v>
      </c>
      <c r="F15" t="s">
        <v>194</v>
      </c>
      <c r="G15">
        <v>69.997627330443422</v>
      </c>
      <c r="H15">
        <v>697.91382716049372</v>
      </c>
      <c r="I15">
        <v>737.90888888888867</v>
      </c>
      <c r="J15">
        <v>69.99999986905506</v>
      </c>
      <c r="K15">
        <v>0</v>
      </c>
      <c r="L15">
        <v>71.991111111111124</v>
      </c>
      <c r="M15">
        <v>71.991111111111124</v>
      </c>
      <c r="N15">
        <v>0</v>
      </c>
      <c r="O15">
        <v>0</v>
      </c>
      <c r="P15">
        <v>0</v>
      </c>
      <c r="Q15">
        <v>14398.222222222219</v>
      </c>
      <c r="R15">
        <v>1439.8222222222225</v>
      </c>
      <c r="S15">
        <v>479.94074074074081</v>
      </c>
      <c r="T15">
        <v>1199.851851851852</v>
      </c>
      <c r="U15">
        <v>479.94074074074069</v>
      </c>
      <c r="V15">
        <v>479.94074074074069</v>
      </c>
      <c r="W15">
        <v>205.6958610075649</v>
      </c>
      <c r="X15">
        <v>20.568958644704974</v>
      </c>
      <c r="Y15">
        <v>6.8563195482349926</v>
      </c>
      <c r="Z15">
        <v>17.141321750630418</v>
      </c>
      <c r="AA15">
        <v>6.8565287002521664</v>
      </c>
      <c r="AB15">
        <v>6.8565287002521664</v>
      </c>
      <c r="AC15">
        <v>2056.9590374754389</v>
      </c>
      <c r="AD15">
        <v>41.139180749508768</v>
      </c>
      <c r="AE15">
        <v>23.997855437213452</v>
      </c>
      <c r="AF15">
        <v>771.35963905328958</v>
      </c>
      <c r="AG15">
        <v>308.54385562131586</v>
      </c>
      <c r="AH15">
        <v>308.54385562131586</v>
      </c>
      <c r="AI15">
        <v>0</v>
      </c>
      <c r="AJ15">
        <v>370.24000069683211</v>
      </c>
      <c r="AK15">
        <v>215.9733337398188</v>
      </c>
      <c r="AL15">
        <v>0</v>
      </c>
      <c r="AM15">
        <v>0</v>
      </c>
      <c r="AN15">
        <v>0</v>
      </c>
      <c r="AO15">
        <v>0</v>
      </c>
      <c r="AP15">
        <v>0</v>
      </c>
      <c r="AQ15">
        <v>0</v>
      </c>
      <c r="AR15">
        <v>0</v>
      </c>
      <c r="AS15">
        <v>0</v>
      </c>
      <c r="AT15">
        <v>0</v>
      </c>
      <c r="AU15">
        <v>0</v>
      </c>
      <c r="AV15">
        <v>0</v>
      </c>
      <c r="AW15">
        <v>0</v>
      </c>
      <c r="AX15">
        <v>0</v>
      </c>
      <c r="AY15">
        <v>0</v>
      </c>
      <c r="AZ15">
        <v>0</v>
      </c>
      <c r="BA15">
        <v>0</v>
      </c>
      <c r="BB15">
        <v>0</v>
      </c>
      <c r="BC15">
        <v>0</v>
      </c>
      <c r="BD15">
        <v>0</v>
      </c>
      <c r="BE15">
        <v>0</v>
      </c>
      <c r="BF15">
        <v>0</v>
      </c>
      <c r="BG15">
        <v>266395.76730348106</v>
      </c>
      <c r="BH15">
        <v>7595236.7546869749</v>
      </c>
      <c r="BI15">
        <v>8316.2093267814889</v>
      </c>
      <c r="BJ15">
        <v>239.41843851851843</v>
      </c>
      <c r="BK15">
        <v>8266.862890562652</v>
      </c>
      <c r="BL15">
        <f t="shared" si="0"/>
        <v>18477.718518518519</v>
      </c>
      <c r="BM15">
        <f t="shared" si="1"/>
        <v>263.97551835163961</v>
      </c>
      <c r="BN15">
        <f t="shared" si="2"/>
        <v>3510.5434239580818</v>
      </c>
      <c r="BO15" s="13">
        <f t="shared" si="3"/>
        <v>586.21333443665094</v>
      </c>
      <c r="BP15">
        <f t="shared" si="4"/>
        <v>0</v>
      </c>
      <c r="BQ15">
        <f t="shared" si="5"/>
        <v>0</v>
      </c>
      <c r="BR15">
        <f t="shared" si="6"/>
        <v>0</v>
      </c>
    </row>
    <row r="16" spans="1:70" x14ac:dyDescent="0.35">
      <c r="A16">
        <v>2</v>
      </c>
      <c r="B16">
        <v>0</v>
      </c>
      <c r="C16">
        <v>0</v>
      </c>
      <c r="D16">
        <v>0</v>
      </c>
      <c r="E16">
        <v>0</v>
      </c>
      <c r="F16" t="s">
        <v>194</v>
      </c>
      <c r="G16">
        <v>0</v>
      </c>
      <c r="H16">
        <v>0</v>
      </c>
      <c r="I16">
        <v>0</v>
      </c>
      <c r="J16">
        <v>0</v>
      </c>
      <c r="K16">
        <v>0</v>
      </c>
      <c r="L16">
        <v>0</v>
      </c>
      <c r="M16">
        <v>0</v>
      </c>
      <c r="N16">
        <v>0</v>
      </c>
      <c r="O16">
        <v>0</v>
      </c>
      <c r="P16">
        <v>0</v>
      </c>
      <c r="Q16">
        <v>0</v>
      </c>
      <c r="R16">
        <v>0</v>
      </c>
      <c r="S16">
        <v>0</v>
      </c>
      <c r="T16">
        <v>0</v>
      </c>
      <c r="U16">
        <v>0</v>
      </c>
      <c r="V16">
        <v>0</v>
      </c>
      <c r="W16">
        <v>0</v>
      </c>
      <c r="X16">
        <v>0</v>
      </c>
      <c r="Y16">
        <v>0</v>
      </c>
      <c r="Z16">
        <v>0</v>
      </c>
      <c r="AA16">
        <v>0</v>
      </c>
      <c r="AB16">
        <v>0</v>
      </c>
      <c r="AC16">
        <v>0</v>
      </c>
      <c r="AD16">
        <v>0</v>
      </c>
      <c r="AE16">
        <v>0</v>
      </c>
      <c r="AF16">
        <v>0</v>
      </c>
      <c r="AG16">
        <v>0</v>
      </c>
      <c r="AH16">
        <v>0</v>
      </c>
      <c r="AI16">
        <v>0</v>
      </c>
      <c r="AJ16">
        <v>0</v>
      </c>
      <c r="AK16">
        <v>0</v>
      </c>
      <c r="AL16">
        <v>0</v>
      </c>
      <c r="AM16">
        <v>0</v>
      </c>
      <c r="AN16">
        <v>0</v>
      </c>
      <c r="AO16">
        <v>0</v>
      </c>
      <c r="AP16">
        <v>0</v>
      </c>
      <c r="AQ16">
        <v>0</v>
      </c>
      <c r="AR16">
        <v>0</v>
      </c>
      <c r="AS16">
        <v>0</v>
      </c>
      <c r="AT16">
        <v>0</v>
      </c>
      <c r="AU16">
        <v>0</v>
      </c>
      <c r="AV16">
        <v>0</v>
      </c>
      <c r="AW16">
        <v>0</v>
      </c>
      <c r="AX16">
        <v>0</v>
      </c>
      <c r="AY16">
        <v>0</v>
      </c>
      <c r="AZ16">
        <v>0</v>
      </c>
      <c r="BA16">
        <v>0</v>
      </c>
      <c r="BB16">
        <v>0</v>
      </c>
      <c r="BC16">
        <v>0</v>
      </c>
      <c r="BD16">
        <v>0</v>
      </c>
      <c r="BE16">
        <v>0</v>
      </c>
      <c r="BF16">
        <v>0</v>
      </c>
      <c r="BG16">
        <v>0</v>
      </c>
      <c r="BH16">
        <v>0</v>
      </c>
      <c r="BI16">
        <v>0</v>
      </c>
      <c r="BJ16">
        <v>0</v>
      </c>
      <c r="BK16">
        <v>0</v>
      </c>
      <c r="BL16">
        <f t="shared" si="0"/>
        <v>0</v>
      </c>
      <c r="BM16">
        <f t="shared" si="1"/>
        <v>0</v>
      </c>
      <c r="BN16">
        <f t="shared" si="2"/>
        <v>0</v>
      </c>
      <c r="BO16" s="13">
        <f t="shared" si="3"/>
        <v>0</v>
      </c>
      <c r="BP16">
        <f t="shared" si="4"/>
        <v>0</v>
      </c>
      <c r="BQ16">
        <f t="shared" si="5"/>
        <v>0</v>
      </c>
      <c r="BR16">
        <f t="shared" si="6"/>
        <v>0</v>
      </c>
    </row>
    <row r="17" spans="1:70" x14ac:dyDescent="0.35">
      <c r="A17">
        <v>2</v>
      </c>
      <c r="B17">
        <v>1</v>
      </c>
      <c r="C17">
        <v>0</v>
      </c>
      <c r="D17">
        <v>0</v>
      </c>
      <c r="E17" t="s">
        <v>209</v>
      </c>
      <c r="F17" t="s">
        <v>194</v>
      </c>
      <c r="G17">
        <v>62.682713150078506</v>
      </c>
      <c r="H17">
        <v>2600</v>
      </c>
      <c r="I17">
        <v>2875</v>
      </c>
      <c r="J17">
        <v>69.992310810064026</v>
      </c>
      <c r="K17">
        <v>0</v>
      </c>
      <c r="L17">
        <v>450</v>
      </c>
      <c r="M17">
        <v>450</v>
      </c>
      <c r="N17">
        <v>0</v>
      </c>
      <c r="O17">
        <v>0</v>
      </c>
      <c r="P17">
        <v>0</v>
      </c>
      <c r="Q17">
        <v>12000</v>
      </c>
      <c r="R17">
        <v>1800</v>
      </c>
      <c r="S17">
        <v>1200</v>
      </c>
      <c r="T17">
        <v>1800</v>
      </c>
      <c r="U17">
        <v>600</v>
      </c>
      <c r="V17">
        <v>900</v>
      </c>
      <c r="W17">
        <v>191.4403413149798</v>
      </c>
      <c r="X17">
        <v>26.017004682201549</v>
      </c>
      <c r="Y17">
        <v>17.344669788134368</v>
      </c>
      <c r="Z17">
        <v>28.716051197246966</v>
      </c>
      <c r="AA17">
        <v>9.5720170657489874</v>
      </c>
      <c r="AB17">
        <v>14.358025598623483</v>
      </c>
      <c r="AC17">
        <v>1914.4034131497979</v>
      </c>
      <c r="AD17">
        <v>57.432102394493938</v>
      </c>
      <c r="AE17">
        <v>67.004119460242919</v>
      </c>
      <c r="AF17" s="13">
        <v>1292.2223038761135</v>
      </c>
      <c r="AG17" s="13">
        <v>430.74076795870451</v>
      </c>
      <c r="AH17" s="13">
        <v>646.11115193805676</v>
      </c>
      <c r="AI17" s="13">
        <v>0</v>
      </c>
      <c r="AJ17" s="13">
        <v>462.90799124953708</v>
      </c>
      <c r="AK17" s="13">
        <v>540.05932312445998</v>
      </c>
      <c r="AL17">
        <v>0</v>
      </c>
      <c r="AM17">
        <v>0</v>
      </c>
      <c r="AN17">
        <v>0</v>
      </c>
      <c r="AO17">
        <v>0</v>
      </c>
      <c r="AP17">
        <v>0</v>
      </c>
      <c r="AQ17">
        <v>0</v>
      </c>
      <c r="AR17">
        <v>0</v>
      </c>
      <c r="AS17">
        <v>0</v>
      </c>
      <c r="AT17">
        <v>0</v>
      </c>
      <c r="AU17">
        <v>0</v>
      </c>
      <c r="AV17">
        <v>0</v>
      </c>
      <c r="AW17">
        <v>0</v>
      </c>
      <c r="AX17">
        <v>0</v>
      </c>
      <c r="AY17">
        <v>0</v>
      </c>
      <c r="AZ17">
        <v>0</v>
      </c>
      <c r="BA17">
        <v>0</v>
      </c>
      <c r="BB17">
        <v>0</v>
      </c>
      <c r="BC17">
        <v>0</v>
      </c>
      <c r="BD17">
        <v>0</v>
      </c>
      <c r="BE17">
        <v>0</v>
      </c>
      <c r="BF17">
        <v>0</v>
      </c>
      <c r="BG17">
        <v>249635.09533732611</v>
      </c>
      <c r="BH17">
        <v>8097610.5754691046</v>
      </c>
      <c r="BI17">
        <v>8110.9161545553916</v>
      </c>
      <c r="BJ17">
        <v>251.49</v>
      </c>
      <c r="BK17">
        <v>8004.7554241096605</v>
      </c>
      <c r="BL17">
        <f t="shared" si="0"/>
        <v>18300</v>
      </c>
      <c r="BM17">
        <f t="shared" si="1"/>
        <v>287.44810964693517</v>
      </c>
      <c r="BN17">
        <f t="shared" si="2"/>
        <v>4407.9138587774096</v>
      </c>
      <c r="BO17" s="13">
        <f t="shared" si="3"/>
        <v>1002.9673143739971</v>
      </c>
      <c r="BP17">
        <f t="shared" si="4"/>
        <v>0</v>
      </c>
      <c r="BQ17">
        <f t="shared" si="5"/>
        <v>0</v>
      </c>
      <c r="BR17">
        <f t="shared" si="6"/>
        <v>0</v>
      </c>
    </row>
    <row r="18" spans="1:70" x14ac:dyDescent="0.35">
      <c r="A18">
        <v>2</v>
      </c>
      <c r="B18">
        <v>1</v>
      </c>
      <c r="C18">
        <v>0</v>
      </c>
      <c r="D18">
        <v>0</v>
      </c>
      <c r="E18" t="s">
        <v>210</v>
      </c>
      <c r="F18" t="s">
        <v>194</v>
      </c>
      <c r="G18">
        <v>66.108164155669513</v>
      </c>
      <c r="H18">
        <v>2390</v>
      </c>
      <c r="I18">
        <v>2565</v>
      </c>
      <c r="J18">
        <v>69.99798416160931</v>
      </c>
      <c r="K18">
        <v>0</v>
      </c>
      <c r="L18">
        <v>360</v>
      </c>
      <c r="M18">
        <v>360</v>
      </c>
      <c r="N18">
        <v>0</v>
      </c>
      <c r="O18">
        <v>0</v>
      </c>
      <c r="P18">
        <v>0</v>
      </c>
      <c r="Q18">
        <v>24000</v>
      </c>
      <c r="R18">
        <v>3600</v>
      </c>
      <c r="S18">
        <v>1200</v>
      </c>
      <c r="T18">
        <v>2400</v>
      </c>
      <c r="U18">
        <v>600</v>
      </c>
      <c r="V18">
        <v>1200</v>
      </c>
      <c r="W18">
        <v>363.04139294332128</v>
      </c>
      <c r="X18">
        <v>51.732668139961675</v>
      </c>
      <c r="Y18">
        <v>17.244222713320557</v>
      </c>
      <c r="Z18">
        <v>36.304139294332124</v>
      </c>
      <c r="AA18">
        <v>9.076034823583031</v>
      </c>
      <c r="AB18">
        <v>18.152069647166062</v>
      </c>
      <c r="AC18">
        <v>3630.4139294332126</v>
      </c>
      <c r="AD18">
        <v>108.91241788299638</v>
      </c>
      <c r="AE18">
        <v>63.53224376508124</v>
      </c>
      <c r="AF18" s="13">
        <v>1633.6862682449453</v>
      </c>
      <c r="AG18" s="13">
        <v>408.42156706123632</v>
      </c>
      <c r="AH18" s="13">
        <v>816.84313412247263</v>
      </c>
      <c r="AI18" s="13">
        <v>0</v>
      </c>
      <c r="AJ18" s="13">
        <v>925.74094491623691</v>
      </c>
      <c r="AK18" s="13">
        <v>540.01555120113835</v>
      </c>
      <c r="AL18">
        <v>0</v>
      </c>
      <c r="AM18">
        <v>0</v>
      </c>
      <c r="AN18">
        <v>0</v>
      </c>
      <c r="AO18">
        <v>0</v>
      </c>
      <c r="AP18">
        <v>0</v>
      </c>
      <c r="AQ18">
        <v>0</v>
      </c>
      <c r="AR18">
        <v>0</v>
      </c>
      <c r="AS18">
        <v>0</v>
      </c>
      <c r="AT18">
        <v>0</v>
      </c>
      <c r="AU18">
        <v>0</v>
      </c>
      <c r="AV18">
        <v>0</v>
      </c>
      <c r="AW18">
        <v>0</v>
      </c>
      <c r="AX18">
        <v>0</v>
      </c>
      <c r="AY18">
        <v>0</v>
      </c>
      <c r="AZ18">
        <v>0</v>
      </c>
      <c r="BA18">
        <v>0</v>
      </c>
      <c r="BB18">
        <v>0</v>
      </c>
      <c r="BC18">
        <v>0</v>
      </c>
      <c r="BD18">
        <v>0</v>
      </c>
      <c r="BE18">
        <v>0</v>
      </c>
      <c r="BF18">
        <v>0</v>
      </c>
      <c r="BG18">
        <v>467076.82871816709</v>
      </c>
      <c r="BH18">
        <v>13657075.770286702</v>
      </c>
      <c r="BI18">
        <v>14672.515470002054</v>
      </c>
      <c r="BJ18">
        <v>429.78</v>
      </c>
      <c r="BK18">
        <v>14705.391884801469</v>
      </c>
      <c r="BL18">
        <f t="shared" si="0"/>
        <v>33000</v>
      </c>
      <c r="BM18">
        <f t="shared" si="1"/>
        <v>495.5505275616847</v>
      </c>
      <c r="BN18">
        <f t="shared" si="2"/>
        <v>6661.8095605099443</v>
      </c>
      <c r="BO18" s="13">
        <f t="shared" si="3"/>
        <v>1465.7564961173753</v>
      </c>
      <c r="BP18">
        <f t="shared" si="4"/>
        <v>0</v>
      </c>
      <c r="BQ18">
        <f t="shared" si="5"/>
        <v>0</v>
      </c>
      <c r="BR18">
        <f t="shared" si="6"/>
        <v>0</v>
      </c>
    </row>
    <row r="19" spans="1:70" x14ac:dyDescent="0.35">
      <c r="A19">
        <v>2</v>
      </c>
      <c r="B19">
        <v>1</v>
      </c>
      <c r="C19">
        <v>0</v>
      </c>
      <c r="D19">
        <v>0</v>
      </c>
      <c r="E19" t="s">
        <v>211</v>
      </c>
      <c r="F19" t="s">
        <v>194</v>
      </c>
      <c r="G19">
        <v>39.534221857746033</v>
      </c>
      <c r="H19">
        <v>3489.9999999999991</v>
      </c>
      <c r="I19">
        <v>3689.9999999999991</v>
      </c>
      <c r="J19">
        <v>69.615869121217855</v>
      </c>
      <c r="K19">
        <v>0</v>
      </c>
      <c r="L19">
        <v>810.00000000000023</v>
      </c>
      <c r="M19">
        <v>810.00000000000023</v>
      </c>
      <c r="N19">
        <v>0</v>
      </c>
      <c r="O19">
        <v>0</v>
      </c>
      <c r="P19">
        <v>0</v>
      </c>
      <c r="Q19">
        <v>17999.999999999993</v>
      </c>
      <c r="R19">
        <v>3600.0000000000009</v>
      </c>
      <c r="S19">
        <v>1800.0000000000005</v>
      </c>
      <c r="T19">
        <v>1200.0000000000005</v>
      </c>
      <c r="U19">
        <v>600.00000000000011</v>
      </c>
      <c r="V19">
        <v>600.00000000000023</v>
      </c>
      <c r="W19">
        <v>455.30173996514907</v>
      </c>
      <c r="X19">
        <v>55.647147348776237</v>
      </c>
      <c r="Y19">
        <v>27.823573674388118</v>
      </c>
      <c r="Z19">
        <v>30.353449331009951</v>
      </c>
      <c r="AA19">
        <v>15.176724665504974</v>
      </c>
      <c r="AB19">
        <v>15.176724665504976</v>
      </c>
      <c r="AC19">
        <v>4765.9872549487245</v>
      </c>
      <c r="AD19">
        <v>190.63949019794899</v>
      </c>
      <c r="AE19">
        <v>166.80955392320533</v>
      </c>
      <c r="AF19" s="13">
        <v>1429.7961764846182</v>
      </c>
      <c r="AG19" s="13">
        <v>714.89808824230909</v>
      </c>
      <c r="AH19" s="13">
        <v>714.89808824230909</v>
      </c>
      <c r="AI19" s="13">
        <v>0</v>
      </c>
      <c r="AJ19" s="13">
        <v>931.37122593826598</v>
      </c>
      <c r="AK19" s="13">
        <v>814.94982269598245</v>
      </c>
      <c r="AL19">
        <v>0</v>
      </c>
      <c r="AM19">
        <v>0</v>
      </c>
      <c r="AN19">
        <v>0</v>
      </c>
      <c r="AO19">
        <v>0</v>
      </c>
      <c r="AP19">
        <v>0</v>
      </c>
      <c r="AQ19">
        <v>0</v>
      </c>
      <c r="AR19">
        <v>0</v>
      </c>
      <c r="AS19">
        <v>0</v>
      </c>
      <c r="AT19">
        <v>0</v>
      </c>
      <c r="AU19">
        <v>0</v>
      </c>
      <c r="AV19">
        <v>0</v>
      </c>
      <c r="AW19">
        <v>0</v>
      </c>
      <c r="AX19">
        <v>0</v>
      </c>
      <c r="AY19">
        <v>0</v>
      </c>
      <c r="AZ19">
        <v>0</v>
      </c>
      <c r="BA19">
        <v>0</v>
      </c>
      <c r="BB19">
        <v>0</v>
      </c>
      <c r="BC19">
        <v>0</v>
      </c>
      <c r="BD19">
        <v>0</v>
      </c>
      <c r="BE19">
        <v>0</v>
      </c>
      <c r="BF19">
        <v>0</v>
      </c>
      <c r="BG19">
        <v>324552.40859324834</v>
      </c>
      <c r="BH19">
        <v>10956203.729003394</v>
      </c>
      <c r="BI19">
        <v>10356.482269121887</v>
      </c>
      <c r="BJ19">
        <v>330.71999999999991</v>
      </c>
      <c r="BK19">
        <v>12049.054702353291</v>
      </c>
      <c r="BL19">
        <f t="shared" si="0"/>
        <v>25799.999999999993</v>
      </c>
      <c r="BM19">
        <f t="shared" si="1"/>
        <v>599.47935965033332</v>
      </c>
      <c r="BN19">
        <f t="shared" si="2"/>
        <v>7983.0286520391164</v>
      </c>
      <c r="BO19" s="13">
        <f t="shared" si="3"/>
        <v>1746.3210486342484</v>
      </c>
      <c r="BP19">
        <f t="shared" si="4"/>
        <v>0</v>
      </c>
      <c r="BQ19">
        <f t="shared" si="5"/>
        <v>0</v>
      </c>
      <c r="BR19">
        <f t="shared" si="6"/>
        <v>0</v>
      </c>
    </row>
    <row r="20" spans="1:70" x14ac:dyDescent="0.35">
      <c r="A20">
        <v>2</v>
      </c>
      <c r="B20">
        <v>1</v>
      </c>
      <c r="C20">
        <v>0</v>
      </c>
      <c r="D20">
        <v>0</v>
      </c>
      <c r="E20" t="s">
        <v>374</v>
      </c>
      <c r="F20" t="s">
        <v>194</v>
      </c>
      <c r="G20">
        <v>69.994998426503997</v>
      </c>
      <c r="H20">
        <v>797.13283333333334</v>
      </c>
      <c r="I20">
        <v>837.13949999999988</v>
      </c>
      <c r="J20">
        <v>69.999999941788587</v>
      </c>
      <c r="K20">
        <v>0</v>
      </c>
      <c r="L20">
        <v>63.0105</v>
      </c>
      <c r="M20">
        <v>63.0105</v>
      </c>
      <c r="N20">
        <v>0</v>
      </c>
      <c r="O20">
        <v>0</v>
      </c>
      <c r="P20">
        <v>0</v>
      </c>
      <c r="Q20">
        <v>16802.8</v>
      </c>
      <c r="R20">
        <v>1200.2</v>
      </c>
      <c r="S20">
        <v>480.08000000000004</v>
      </c>
      <c r="T20">
        <v>1200.2</v>
      </c>
      <c r="U20">
        <v>480.08000000000004</v>
      </c>
      <c r="V20">
        <v>480.08000000000004</v>
      </c>
      <c r="W20">
        <v>240.05715233558067</v>
      </c>
      <c r="X20">
        <v>17.145836815229412</v>
      </c>
      <c r="Y20">
        <v>6.8583347260917664</v>
      </c>
      <c r="Z20">
        <v>17.146939452541474</v>
      </c>
      <c r="AA20">
        <v>6.8587757810165915</v>
      </c>
      <c r="AB20">
        <v>6.8587757810165915</v>
      </c>
      <c r="AC20">
        <v>2400.5718186258882</v>
      </c>
      <c r="AD20">
        <v>34.293883123226962</v>
      </c>
      <c r="AE20">
        <v>24.005718186258875</v>
      </c>
      <c r="AF20" s="13">
        <v>771.61237027260688</v>
      </c>
      <c r="AG20" s="13">
        <v>308.64494810904273</v>
      </c>
      <c r="AH20" s="13">
        <v>308.64494810904273</v>
      </c>
      <c r="AI20" s="13">
        <v>0</v>
      </c>
      <c r="AJ20" s="13">
        <v>308.62285739994718</v>
      </c>
      <c r="AK20" s="13">
        <v>216.03600017996305</v>
      </c>
      <c r="AL20">
        <v>0</v>
      </c>
      <c r="AM20">
        <v>0</v>
      </c>
      <c r="AN20">
        <v>0</v>
      </c>
      <c r="AO20">
        <v>0</v>
      </c>
      <c r="AP20">
        <v>0</v>
      </c>
      <c r="AQ20">
        <v>0</v>
      </c>
      <c r="AR20">
        <v>0</v>
      </c>
      <c r="AS20">
        <v>0</v>
      </c>
      <c r="AT20">
        <v>0</v>
      </c>
      <c r="AU20">
        <v>0</v>
      </c>
      <c r="AV20">
        <v>0</v>
      </c>
      <c r="AW20">
        <v>0</v>
      </c>
      <c r="AX20">
        <v>0</v>
      </c>
      <c r="AY20">
        <v>0</v>
      </c>
      <c r="AZ20">
        <v>0</v>
      </c>
      <c r="BA20">
        <v>0</v>
      </c>
      <c r="BB20">
        <v>0</v>
      </c>
      <c r="BC20">
        <v>0</v>
      </c>
      <c r="BD20">
        <v>0</v>
      </c>
      <c r="BE20">
        <v>0</v>
      </c>
      <c r="BF20">
        <v>0</v>
      </c>
      <c r="BG20">
        <v>298853.7056190318</v>
      </c>
      <c r="BH20">
        <v>8375586.9193605315</v>
      </c>
      <c r="BI20">
        <v>9264.9026295805288</v>
      </c>
      <c r="BJ20">
        <v>264.54808400000002</v>
      </c>
      <c r="BK20">
        <v>9265.7535234006136</v>
      </c>
      <c r="BL20">
        <f t="shared" si="0"/>
        <v>20643.440000000006</v>
      </c>
      <c r="BM20">
        <f t="shared" si="1"/>
        <v>294.92581489147653</v>
      </c>
      <c r="BN20">
        <f t="shared" si="2"/>
        <v>3847.773686426066</v>
      </c>
      <c r="BO20" s="13">
        <f t="shared" si="3"/>
        <v>524.6588575799102</v>
      </c>
      <c r="BP20">
        <f t="shared" si="4"/>
        <v>0</v>
      </c>
      <c r="BQ20">
        <f t="shared" si="5"/>
        <v>0</v>
      </c>
      <c r="BR20">
        <f t="shared" si="6"/>
        <v>0</v>
      </c>
    </row>
    <row r="21" spans="1:70" x14ac:dyDescent="0.35">
      <c r="A21">
        <v>2</v>
      </c>
      <c r="B21">
        <v>1</v>
      </c>
      <c r="C21">
        <v>0</v>
      </c>
      <c r="D21">
        <v>0</v>
      </c>
      <c r="E21">
        <v>0</v>
      </c>
      <c r="F21" t="s">
        <v>194</v>
      </c>
      <c r="G21">
        <v>0</v>
      </c>
      <c r="H21">
        <v>0</v>
      </c>
      <c r="I21">
        <v>0</v>
      </c>
      <c r="J21">
        <v>0</v>
      </c>
      <c r="K21">
        <v>0</v>
      </c>
      <c r="L21">
        <v>0</v>
      </c>
      <c r="M21">
        <v>0</v>
      </c>
      <c r="N21">
        <v>0</v>
      </c>
      <c r="O21">
        <v>0</v>
      </c>
      <c r="P21">
        <v>0</v>
      </c>
      <c r="Q21">
        <v>0</v>
      </c>
      <c r="R21">
        <v>0</v>
      </c>
      <c r="S21">
        <v>0</v>
      </c>
      <c r="T21">
        <v>0</v>
      </c>
      <c r="U21">
        <v>0</v>
      </c>
      <c r="V21">
        <v>0</v>
      </c>
      <c r="W21">
        <v>0</v>
      </c>
      <c r="X21">
        <v>0</v>
      </c>
      <c r="Y21">
        <v>0</v>
      </c>
      <c r="Z21">
        <v>0</v>
      </c>
      <c r="AA21">
        <v>0</v>
      </c>
      <c r="AB21">
        <v>0</v>
      </c>
      <c r="AC21">
        <v>0</v>
      </c>
      <c r="AD21">
        <v>0</v>
      </c>
      <c r="AE21">
        <v>0</v>
      </c>
      <c r="AF21" s="13">
        <v>0</v>
      </c>
      <c r="AG21" s="13">
        <v>0</v>
      </c>
      <c r="AH21" s="13">
        <v>0</v>
      </c>
      <c r="AI21" s="13">
        <v>0</v>
      </c>
      <c r="AJ21" s="13">
        <v>0</v>
      </c>
      <c r="AK21" s="13">
        <v>0</v>
      </c>
      <c r="AL21">
        <v>0</v>
      </c>
      <c r="AM21">
        <v>0</v>
      </c>
      <c r="AN21">
        <v>0</v>
      </c>
      <c r="AO21">
        <v>0</v>
      </c>
      <c r="AP21">
        <v>0</v>
      </c>
      <c r="AQ21">
        <v>0</v>
      </c>
      <c r="AR21">
        <v>0</v>
      </c>
      <c r="AS21">
        <v>0</v>
      </c>
      <c r="AT21">
        <v>0</v>
      </c>
      <c r="AU21">
        <v>0</v>
      </c>
      <c r="AV21">
        <v>0</v>
      </c>
      <c r="AW21">
        <v>0</v>
      </c>
      <c r="AX21">
        <v>0</v>
      </c>
      <c r="AY21">
        <v>0</v>
      </c>
      <c r="AZ21">
        <v>0</v>
      </c>
      <c r="BA21">
        <v>0</v>
      </c>
      <c r="BB21">
        <v>0</v>
      </c>
      <c r="BC21">
        <v>0</v>
      </c>
      <c r="BD21">
        <v>0</v>
      </c>
      <c r="BE21">
        <v>0</v>
      </c>
      <c r="BF21">
        <v>0</v>
      </c>
      <c r="BG21">
        <v>0</v>
      </c>
      <c r="BH21">
        <v>0</v>
      </c>
      <c r="BI21">
        <v>0</v>
      </c>
      <c r="BJ21">
        <v>0</v>
      </c>
      <c r="BK21">
        <v>0</v>
      </c>
      <c r="BL21">
        <f t="shared" si="0"/>
        <v>0</v>
      </c>
      <c r="BM21">
        <f t="shared" si="1"/>
        <v>0</v>
      </c>
      <c r="BN21">
        <f t="shared" si="2"/>
        <v>0</v>
      </c>
      <c r="BO21" s="13">
        <f t="shared" si="3"/>
        <v>0</v>
      </c>
      <c r="BP21">
        <f t="shared" si="4"/>
        <v>0</v>
      </c>
      <c r="BQ21">
        <f t="shared" si="5"/>
        <v>0</v>
      </c>
      <c r="BR21">
        <f t="shared" si="6"/>
        <v>0</v>
      </c>
    </row>
    <row r="22" spans="1:70" x14ac:dyDescent="0.35">
      <c r="A22">
        <v>3</v>
      </c>
      <c r="B22">
        <v>0</v>
      </c>
      <c r="C22">
        <v>0</v>
      </c>
      <c r="D22">
        <v>0</v>
      </c>
      <c r="E22">
        <v>0</v>
      </c>
      <c r="F22">
        <v>0</v>
      </c>
      <c r="G22">
        <v>0</v>
      </c>
      <c r="H22">
        <v>0</v>
      </c>
      <c r="I22">
        <v>0</v>
      </c>
      <c r="J22">
        <v>0</v>
      </c>
      <c r="K22">
        <v>0</v>
      </c>
      <c r="L22">
        <v>0</v>
      </c>
      <c r="M22">
        <v>0</v>
      </c>
      <c r="N22">
        <v>0</v>
      </c>
      <c r="O22">
        <v>0</v>
      </c>
      <c r="P22">
        <v>0</v>
      </c>
      <c r="Q22">
        <v>0</v>
      </c>
      <c r="R22">
        <v>0</v>
      </c>
      <c r="S22">
        <v>0</v>
      </c>
      <c r="T22">
        <v>0</v>
      </c>
      <c r="U22">
        <v>0</v>
      </c>
      <c r="V22">
        <v>0</v>
      </c>
      <c r="W22">
        <v>0</v>
      </c>
      <c r="X22">
        <v>0</v>
      </c>
      <c r="Y22">
        <v>0</v>
      </c>
      <c r="Z22">
        <v>0</v>
      </c>
      <c r="AA22">
        <v>0</v>
      </c>
      <c r="AB22">
        <v>0</v>
      </c>
      <c r="AC22">
        <v>0</v>
      </c>
      <c r="AD22">
        <v>0</v>
      </c>
      <c r="AE22">
        <v>0</v>
      </c>
      <c r="AF22" s="13">
        <v>0</v>
      </c>
      <c r="AG22" s="13">
        <v>0</v>
      </c>
      <c r="AH22" s="13">
        <v>0</v>
      </c>
      <c r="AI22" s="13">
        <v>0</v>
      </c>
      <c r="AJ22" s="13">
        <v>0</v>
      </c>
      <c r="AK22" s="13">
        <v>0</v>
      </c>
      <c r="AL22">
        <v>0</v>
      </c>
      <c r="AM22">
        <v>0</v>
      </c>
      <c r="AN22">
        <v>0</v>
      </c>
      <c r="AO22">
        <v>0</v>
      </c>
      <c r="AP22">
        <v>0</v>
      </c>
      <c r="AQ22">
        <v>0</v>
      </c>
      <c r="AR22">
        <v>0</v>
      </c>
      <c r="AS22">
        <v>0</v>
      </c>
      <c r="AT22">
        <v>0</v>
      </c>
      <c r="AU22">
        <v>0</v>
      </c>
      <c r="AV22">
        <v>0</v>
      </c>
      <c r="AW22">
        <v>0</v>
      </c>
      <c r="AX22">
        <v>0</v>
      </c>
      <c r="AY22">
        <v>0</v>
      </c>
      <c r="AZ22">
        <v>0</v>
      </c>
      <c r="BA22">
        <v>0</v>
      </c>
      <c r="BB22">
        <v>0</v>
      </c>
      <c r="BC22">
        <v>0</v>
      </c>
      <c r="BD22">
        <v>0</v>
      </c>
      <c r="BE22">
        <v>0</v>
      </c>
      <c r="BF22">
        <v>0</v>
      </c>
      <c r="BG22">
        <v>0</v>
      </c>
      <c r="BH22">
        <v>0</v>
      </c>
      <c r="BI22">
        <v>0</v>
      </c>
      <c r="BJ22">
        <v>0</v>
      </c>
      <c r="BK22">
        <v>0</v>
      </c>
      <c r="BL22">
        <f t="shared" si="0"/>
        <v>0</v>
      </c>
      <c r="BM22">
        <f t="shared" si="1"/>
        <v>0</v>
      </c>
      <c r="BN22">
        <f t="shared" si="2"/>
        <v>0</v>
      </c>
      <c r="BO22" s="13">
        <f t="shared" si="3"/>
        <v>0</v>
      </c>
      <c r="BP22">
        <f t="shared" si="4"/>
        <v>0</v>
      </c>
      <c r="BQ22">
        <f t="shared" si="5"/>
        <v>0</v>
      </c>
      <c r="BR22">
        <f t="shared" si="6"/>
        <v>0</v>
      </c>
    </row>
    <row r="23" spans="1:70" x14ac:dyDescent="0.35">
      <c r="A23">
        <v>3</v>
      </c>
      <c r="B23">
        <v>0</v>
      </c>
      <c r="C23">
        <v>0</v>
      </c>
      <c r="D23">
        <v>0</v>
      </c>
      <c r="E23">
        <v>0</v>
      </c>
      <c r="F23">
        <v>0</v>
      </c>
      <c r="G23">
        <v>0</v>
      </c>
      <c r="H23">
        <v>0</v>
      </c>
      <c r="I23">
        <v>0</v>
      </c>
      <c r="J23">
        <v>0</v>
      </c>
      <c r="K23">
        <v>0</v>
      </c>
      <c r="L23">
        <v>0</v>
      </c>
      <c r="M23">
        <v>0</v>
      </c>
      <c r="N23">
        <v>0</v>
      </c>
      <c r="O23">
        <v>0</v>
      </c>
      <c r="P23">
        <v>0</v>
      </c>
      <c r="Q23">
        <v>0</v>
      </c>
      <c r="R23">
        <v>0</v>
      </c>
      <c r="S23">
        <v>0</v>
      </c>
      <c r="T23">
        <v>0</v>
      </c>
      <c r="U23">
        <v>0</v>
      </c>
      <c r="V23">
        <v>0</v>
      </c>
      <c r="W23">
        <v>0</v>
      </c>
      <c r="X23">
        <v>0</v>
      </c>
      <c r="Y23">
        <v>0</v>
      </c>
      <c r="Z23">
        <v>0</v>
      </c>
      <c r="AA23">
        <v>0</v>
      </c>
      <c r="AB23">
        <v>0</v>
      </c>
      <c r="AC23">
        <v>0</v>
      </c>
      <c r="AD23">
        <v>0</v>
      </c>
      <c r="AE23">
        <v>0</v>
      </c>
      <c r="AF23" s="13">
        <v>0</v>
      </c>
      <c r="AG23" s="13">
        <v>0</v>
      </c>
      <c r="AH23" s="13">
        <v>0</v>
      </c>
      <c r="AI23" s="13">
        <v>0</v>
      </c>
      <c r="AJ23" s="13">
        <v>0</v>
      </c>
      <c r="AK23" s="13">
        <v>0</v>
      </c>
      <c r="AL23">
        <v>0</v>
      </c>
      <c r="AM23">
        <v>0</v>
      </c>
      <c r="AN23">
        <v>0</v>
      </c>
      <c r="AO23">
        <v>0</v>
      </c>
      <c r="AP23">
        <v>0</v>
      </c>
      <c r="AQ23">
        <v>0</v>
      </c>
      <c r="AR23">
        <v>0</v>
      </c>
      <c r="AS23">
        <v>0</v>
      </c>
      <c r="AT23">
        <v>0</v>
      </c>
      <c r="AU23">
        <v>0</v>
      </c>
      <c r="AV23">
        <v>0</v>
      </c>
      <c r="AW23">
        <v>0</v>
      </c>
      <c r="AX23">
        <v>0</v>
      </c>
      <c r="AY23">
        <v>0</v>
      </c>
      <c r="AZ23">
        <v>0</v>
      </c>
      <c r="BA23">
        <v>0</v>
      </c>
      <c r="BB23">
        <v>0</v>
      </c>
      <c r="BC23">
        <v>0</v>
      </c>
      <c r="BD23">
        <v>0</v>
      </c>
      <c r="BE23">
        <v>0</v>
      </c>
      <c r="BF23">
        <v>0</v>
      </c>
      <c r="BG23">
        <v>0</v>
      </c>
      <c r="BH23">
        <v>0</v>
      </c>
      <c r="BI23">
        <v>0</v>
      </c>
      <c r="BJ23">
        <v>0</v>
      </c>
      <c r="BK23">
        <v>0</v>
      </c>
      <c r="BL23">
        <f t="shared" si="0"/>
        <v>0</v>
      </c>
      <c r="BM23">
        <f t="shared" si="1"/>
        <v>0</v>
      </c>
      <c r="BN23">
        <f t="shared" si="2"/>
        <v>0</v>
      </c>
      <c r="BO23" s="13">
        <f t="shared" si="3"/>
        <v>0</v>
      </c>
      <c r="BP23">
        <f t="shared" si="4"/>
        <v>0</v>
      </c>
      <c r="BQ23">
        <f t="shared" si="5"/>
        <v>0</v>
      </c>
      <c r="BR23">
        <f t="shared" si="6"/>
        <v>0</v>
      </c>
    </row>
    <row r="24" spans="1:70" x14ac:dyDescent="0.35">
      <c r="A24">
        <v>3</v>
      </c>
      <c r="B24">
        <v>0</v>
      </c>
      <c r="C24">
        <v>0</v>
      </c>
      <c r="D24">
        <v>0</v>
      </c>
      <c r="E24">
        <v>0</v>
      </c>
      <c r="F24">
        <v>0</v>
      </c>
      <c r="G24">
        <v>0</v>
      </c>
      <c r="H24">
        <v>0</v>
      </c>
      <c r="I24">
        <v>0</v>
      </c>
      <c r="J24">
        <v>0</v>
      </c>
      <c r="K24">
        <v>0</v>
      </c>
      <c r="L24">
        <v>0</v>
      </c>
      <c r="M24">
        <v>0</v>
      </c>
      <c r="N24">
        <v>0</v>
      </c>
      <c r="O24">
        <v>0</v>
      </c>
      <c r="P24">
        <v>0</v>
      </c>
      <c r="Q24">
        <v>0</v>
      </c>
      <c r="R24">
        <v>0</v>
      </c>
      <c r="S24">
        <v>0</v>
      </c>
      <c r="T24">
        <v>0</v>
      </c>
      <c r="U24">
        <v>0</v>
      </c>
      <c r="V24">
        <v>0</v>
      </c>
      <c r="W24">
        <v>0</v>
      </c>
      <c r="X24">
        <v>0</v>
      </c>
      <c r="Y24">
        <v>0</v>
      </c>
      <c r="Z24">
        <v>0</v>
      </c>
      <c r="AA24">
        <v>0</v>
      </c>
      <c r="AB24">
        <v>0</v>
      </c>
      <c r="AC24">
        <v>0</v>
      </c>
      <c r="AD24">
        <v>0</v>
      </c>
      <c r="AE24">
        <v>0</v>
      </c>
      <c r="AF24" s="13">
        <v>0</v>
      </c>
      <c r="AG24" s="13">
        <v>0</v>
      </c>
      <c r="AH24" s="13">
        <v>0</v>
      </c>
      <c r="AI24" s="13">
        <v>0</v>
      </c>
      <c r="AJ24" s="13">
        <v>0</v>
      </c>
      <c r="AK24" s="13">
        <v>0</v>
      </c>
      <c r="AL24">
        <v>0</v>
      </c>
      <c r="AM24">
        <v>0</v>
      </c>
      <c r="AN24">
        <v>0</v>
      </c>
      <c r="AO24">
        <v>0</v>
      </c>
      <c r="AP24">
        <v>0</v>
      </c>
      <c r="AQ24">
        <v>0</v>
      </c>
      <c r="AR24">
        <v>0</v>
      </c>
      <c r="AS24">
        <v>0</v>
      </c>
      <c r="AT24">
        <v>0</v>
      </c>
      <c r="AU24">
        <v>0</v>
      </c>
      <c r="AV24">
        <v>0</v>
      </c>
      <c r="AW24">
        <v>0</v>
      </c>
      <c r="AX24">
        <v>0</v>
      </c>
      <c r="AY24">
        <v>0</v>
      </c>
      <c r="AZ24">
        <v>0</v>
      </c>
      <c r="BA24">
        <v>0</v>
      </c>
      <c r="BB24">
        <v>0</v>
      </c>
      <c r="BC24">
        <v>0</v>
      </c>
      <c r="BD24">
        <v>0</v>
      </c>
      <c r="BE24">
        <v>0</v>
      </c>
      <c r="BF24">
        <v>0</v>
      </c>
      <c r="BG24">
        <v>0</v>
      </c>
      <c r="BH24">
        <v>0</v>
      </c>
      <c r="BI24">
        <v>0</v>
      </c>
      <c r="BJ24">
        <v>0</v>
      </c>
      <c r="BK24">
        <v>0</v>
      </c>
      <c r="BL24">
        <f t="shared" si="0"/>
        <v>0</v>
      </c>
      <c r="BM24">
        <f t="shared" si="1"/>
        <v>0</v>
      </c>
      <c r="BN24">
        <f t="shared" si="2"/>
        <v>0</v>
      </c>
      <c r="BO24" s="13">
        <f t="shared" si="3"/>
        <v>0</v>
      </c>
      <c r="BP24">
        <f t="shared" si="4"/>
        <v>0</v>
      </c>
      <c r="BQ24">
        <f t="shared" si="5"/>
        <v>0</v>
      </c>
      <c r="BR24">
        <f t="shared" si="6"/>
        <v>0</v>
      </c>
    </row>
    <row r="25" spans="1:70" x14ac:dyDescent="0.35">
      <c r="A25">
        <v>3</v>
      </c>
      <c r="B25">
        <v>0</v>
      </c>
      <c r="C25">
        <v>0</v>
      </c>
      <c r="D25">
        <v>0</v>
      </c>
      <c r="E25">
        <v>0</v>
      </c>
      <c r="F25">
        <v>0</v>
      </c>
      <c r="G25">
        <v>0</v>
      </c>
      <c r="H25">
        <v>0</v>
      </c>
      <c r="I25">
        <v>0</v>
      </c>
      <c r="J25">
        <v>0</v>
      </c>
      <c r="K25">
        <v>0</v>
      </c>
      <c r="L25">
        <v>0</v>
      </c>
      <c r="M25">
        <v>0</v>
      </c>
      <c r="N25">
        <v>0</v>
      </c>
      <c r="O25">
        <v>0</v>
      </c>
      <c r="P25">
        <v>0</v>
      </c>
      <c r="Q25">
        <v>0</v>
      </c>
      <c r="R25">
        <v>0</v>
      </c>
      <c r="S25">
        <v>0</v>
      </c>
      <c r="T25">
        <v>0</v>
      </c>
      <c r="U25">
        <v>0</v>
      </c>
      <c r="V25">
        <v>0</v>
      </c>
      <c r="W25">
        <v>0</v>
      </c>
      <c r="X25">
        <v>0</v>
      </c>
      <c r="Y25">
        <v>0</v>
      </c>
      <c r="Z25">
        <v>0</v>
      </c>
      <c r="AA25">
        <v>0</v>
      </c>
      <c r="AB25">
        <v>0</v>
      </c>
      <c r="AC25">
        <v>0</v>
      </c>
      <c r="AD25">
        <v>0</v>
      </c>
      <c r="AE25">
        <v>0</v>
      </c>
      <c r="AF25" s="13">
        <v>0</v>
      </c>
      <c r="AG25" s="13">
        <v>0</v>
      </c>
      <c r="AH25" s="13">
        <v>0</v>
      </c>
      <c r="AI25" s="13">
        <v>0</v>
      </c>
      <c r="AJ25" s="13">
        <v>0</v>
      </c>
      <c r="AK25" s="13">
        <v>0</v>
      </c>
      <c r="AL25">
        <v>0</v>
      </c>
      <c r="AM25">
        <v>0</v>
      </c>
      <c r="AN25">
        <v>0</v>
      </c>
      <c r="AO25">
        <v>0</v>
      </c>
      <c r="AP25">
        <v>0</v>
      </c>
      <c r="AQ25">
        <v>0</v>
      </c>
      <c r="AR25">
        <v>0</v>
      </c>
      <c r="AS25">
        <v>0</v>
      </c>
      <c r="AT25">
        <v>0</v>
      </c>
      <c r="AU25">
        <v>0</v>
      </c>
      <c r="AV25">
        <v>0</v>
      </c>
      <c r="AW25">
        <v>0</v>
      </c>
      <c r="AX25">
        <v>0</v>
      </c>
      <c r="AY25">
        <v>0</v>
      </c>
      <c r="AZ25">
        <v>0</v>
      </c>
      <c r="BA25">
        <v>0</v>
      </c>
      <c r="BB25">
        <v>0</v>
      </c>
      <c r="BC25">
        <v>0</v>
      </c>
      <c r="BD25">
        <v>0</v>
      </c>
      <c r="BE25">
        <v>0</v>
      </c>
      <c r="BF25">
        <v>0</v>
      </c>
      <c r="BG25">
        <v>0</v>
      </c>
      <c r="BH25">
        <v>0</v>
      </c>
      <c r="BI25">
        <v>0</v>
      </c>
      <c r="BJ25">
        <v>0</v>
      </c>
      <c r="BK25">
        <v>0</v>
      </c>
      <c r="BL25">
        <f t="shared" si="0"/>
        <v>0</v>
      </c>
      <c r="BM25">
        <f t="shared" si="1"/>
        <v>0</v>
      </c>
      <c r="BN25">
        <f t="shared" si="2"/>
        <v>0</v>
      </c>
      <c r="BO25" s="13">
        <f t="shared" si="3"/>
        <v>0</v>
      </c>
      <c r="BP25">
        <f t="shared" si="4"/>
        <v>0</v>
      </c>
      <c r="BQ25">
        <f t="shared" si="5"/>
        <v>0</v>
      </c>
      <c r="BR25">
        <f t="shared" si="6"/>
        <v>0</v>
      </c>
    </row>
    <row r="26" spans="1:70" x14ac:dyDescent="0.35">
      <c r="A26">
        <v>3</v>
      </c>
      <c r="B26">
        <v>0</v>
      </c>
      <c r="C26">
        <v>0</v>
      </c>
      <c r="D26">
        <v>0</v>
      </c>
      <c r="E26">
        <v>0</v>
      </c>
      <c r="F26">
        <v>0</v>
      </c>
      <c r="G26">
        <v>0</v>
      </c>
      <c r="H26">
        <v>0</v>
      </c>
      <c r="I26">
        <v>0</v>
      </c>
      <c r="J26">
        <v>0</v>
      </c>
      <c r="K26">
        <v>0</v>
      </c>
      <c r="L26">
        <v>0</v>
      </c>
      <c r="M26">
        <v>0</v>
      </c>
      <c r="N26">
        <v>0</v>
      </c>
      <c r="O26">
        <v>0</v>
      </c>
      <c r="P26">
        <v>0</v>
      </c>
      <c r="Q26">
        <v>0</v>
      </c>
      <c r="R26">
        <v>0</v>
      </c>
      <c r="S26">
        <v>0</v>
      </c>
      <c r="T26">
        <v>0</v>
      </c>
      <c r="U26">
        <v>0</v>
      </c>
      <c r="V26">
        <v>0</v>
      </c>
      <c r="W26">
        <v>0</v>
      </c>
      <c r="X26">
        <v>0</v>
      </c>
      <c r="Y26">
        <v>0</v>
      </c>
      <c r="Z26">
        <v>0</v>
      </c>
      <c r="AA26">
        <v>0</v>
      </c>
      <c r="AB26">
        <v>0</v>
      </c>
      <c r="AC26">
        <v>0</v>
      </c>
      <c r="AD26">
        <v>0</v>
      </c>
      <c r="AE26">
        <v>0</v>
      </c>
      <c r="AF26" s="13">
        <v>0</v>
      </c>
      <c r="AG26" s="13">
        <v>0</v>
      </c>
      <c r="AH26" s="13">
        <v>0</v>
      </c>
      <c r="AI26" s="13">
        <v>0</v>
      </c>
      <c r="AJ26" s="13">
        <v>0</v>
      </c>
      <c r="AK26" s="13">
        <v>0</v>
      </c>
      <c r="AL26">
        <v>0</v>
      </c>
      <c r="AM26">
        <v>0</v>
      </c>
      <c r="AN26">
        <v>0</v>
      </c>
      <c r="AO26">
        <v>0</v>
      </c>
      <c r="AP26">
        <v>0</v>
      </c>
      <c r="AQ26">
        <v>0</v>
      </c>
      <c r="AR26">
        <v>0</v>
      </c>
      <c r="AS26">
        <v>0</v>
      </c>
      <c r="AT26">
        <v>0</v>
      </c>
      <c r="AU26">
        <v>0</v>
      </c>
      <c r="AV26">
        <v>0</v>
      </c>
      <c r="AW26">
        <v>0</v>
      </c>
      <c r="AX26">
        <v>0</v>
      </c>
      <c r="AY26">
        <v>0</v>
      </c>
      <c r="AZ26">
        <v>0</v>
      </c>
      <c r="BA26">
        <v>0</v>
      </c>
      <c r="BB26">
        <v>0</v>
      </c>
      <c r="BC26">
        <v>0</v>
      </c>
      <c r="BD26">
        <v>0</v>
      </c>
      <c r="BE26">
        <v>0</v>
      </c>
      <c r="BF26">
        <v>0</v>
      </c>
      <c r="BG26">
        <v>0</v>
      </c>
      <c r="BH26">
        <v>0</v>
      </c>
      <c r="BI26">
        <v>0</v>
      </c>
      <c r="BJ26">
        <v>0</v>
      </c>
      <c r="BK26">
        <v>0</v>
      </c>
      <c r="BL26">
        <f t="shared" si="0"/>
        <v>0</v>
      </c>
      <c r="BM26">
        <f t="shared" si="1"/>
        <v>0</v>
      </c>
      <c r="BN26">
        <f t="shared" si="2"/>
        <v>0</v>
      </c>
      <c r="BO26" s="13">
        <f t="shared" si="3"/>
        <v>0</v>
      </c>
      <c r="BP26">
        <f t="shared" si="4"/>
        <v>0</v>
      </c>
      <c r="BQ26">
        <f t="shared" si="5"/>
        <v>0</v>
      </c>
      <c r="BR26">
        <f t="shared" si="6"/>
        <v>0</v>
      </c>
    </row>
    <row r="27" spans="1:70" x14ac:dyDescent="0.35">
      <c r="A27">
        <v>3</v>
      </c>
      <c r="B27">
        <v>1</v>
      </c>
      <c r="C27">
        <v>0</v>
      </c>
      <c r="D27">
        <v>0</v>
      </c>
      <c r="E27">
        <v>0</v>
      </c>
      <c r="F27">
        <v>0</v>
      </c>
      <c r="G27">
        <v>0</v>
      </c>
      <c r="H27">
        <v>0</v>
      </c>
      <c r="I27">
        <v>0</v>
      </c>
      <c r="J27">
        <v>0</v>
      </c>
      <c r="K27">
        <v>0</v>
      </c>
      <c r="L27">
        <v>0</v>
      </c>
      <c r="M27">
        <v>0</v>
      </c>
      <c r="N27">
        <v>0</v>
      </c>
      <c r="O27">
        <v>0</v>
      </c>
      <c r="P27">
        <v>0</v>
      </c>
      <c r="Q27">
        <v>0</v>
      </c>
      <c r="R27">
        <v>0</v>
      </c>
      <c r="S27">
        <v>0</v>
      </c>
      <c r="T27">
        <v>0</v>
      </c>
      <c r="U27">
        <v>0</v>
      </c>
      <c r="V27">
        <v>0</v>
      </c>
      <c r="W27">
        <v>0</v>
      </c>
      <c r="X27">
        <v>0</v>
      </c>
      <c r="Y27">
        <v>0</v>
      </c>
      <c r="Z27">
        <v>0</v>
      </c>
      <c r="AA27">
        <v>0</v>
      </c>
      <c r="AB27">
        <v>0</v>
      </c>
      <c r="AC27">
        <v>0</v>
      </c>
      <c r="AD27">
        <v>0</v>
      </c>
      <c r="AE27">
        <v>0</v>
      </c>
      <c r="AF27">
        <v>0</v>
      </c>
      <c r="AG27">
        <v>0</v>
      </c>
      <c r="AH27">
        <v>0</v>
      </c>
      <c r="AI27">
        <v>0</v>
      </c>
      <c r="AJ27">
        <v>0</v>
      </c>
      <c r="AK27">
        <v>0</v>
      </c>
      <c r="AL27">
        <v>0</v>
      </c>
      <c r="AM27">
        <v>0</v>
      </c>
      <c r="AN27">
        <v>0</v>
      </c>
      <c r="AO27">
        <v>0</v>
      </c>
      <c r="AP27">
        <v>0</v>
      </c>
      <c r="AQ27">
        <v>0</v>
      </c>
      <c r="AR27">
        <v>0</v>
      </c>
      <c r="AS27">
        <v>0</v>
      </c>
      <c r="AT27">
        <v>0</v>
      </c>
      <c r="AU27">
        <v>0</v>
      </c>
      <c r="AV27">
        <v>0</v>
      </c>
      <c r="AW27">
        <v>0</v>
      </c>
      <c r="AX27">
        <v>0</v>
      </c>
      <c r="AY27">
        <v>0</v>
      </c>
      <c r="AZ27">
        <v>0</v>
      </c>
      <c r="BA27">
        <v>0</v>
      </c>
      <c r="BB27">
        <v>0</v>
      </c>
      <c r="BC27">
        <v>0</v>
      </c>
      <c r="BD27">
        <v>0</v>
      </c>
      <c r="BE27">
        <v>0</v>
      </c>
      <c r="BF27">
        <v>0</v>
      </c>
      <c r="BG27">
        <v>0</v>
      </c>
      <c r="BH27">
        <v>0</v>
      </c>
      <c r="BI27">
        <v>0</v>
      </c>
      <c r="BJ27">
        <v>0</v>
      </c>
      <c r="BK27">
        <v>0</v>
      </c>
      <c r="BL27">
        <f t="shared" si="0"/>
        <v>0</v>
      </c>
      <c r="BM27">
        <f t="shared" si="1"/>
        <v>0</v>
      </c>
      <c r="BN27">
        <f t="shared" si="2"/>
        <v>0</v>
      </c>
      <c r="BO27" s="13">
        <f t="shared" si="3"/>
        <v>0</v>
      </c>
      <c r="BP27">
        <f t="shared" si="4"/>
        <v>0</v>
      </c>
      <c r="BQ27">
        <f t="shared" si="5"/>
        <v>0</v>
      </c>
      <c r="BR27">
        <f t="shared" si="6"/>
        <v>0</v>
      </c>
    </row>
    <row r="28" spans="1:70" x14ac:dyDescent="0.35">
      <c r="A28">
        <v>3</v>
      </c>
      <c r="B28">
        <v>1</v>
      </c>
      <c r="C28">
        <v>0</v>
      </c>
      <c r="D28">
        <v>0</v>
      </c>
      <c r="E28">
        <v>0</v>
      </c>
      <c r="F28">
        <v>0</v>
      </c>
      <c r="G28">
        <v>0</v>
      </c>
      <c r="H28">
        <v>0</v>
      </c>
      <c r="I28">
        <v>0</v>
      </c>
      <c r="J28">
        <v>0</v>
      </c>
      <c r="K28">
        <v>0</v>
      </c>
      <c r="L28">
        <v>0</v>
      </c>
      <c r="M28">
        <v>0</v>
      </c>
      <c r="N28">
        <v>0</v>
      </c>
      <c r="O28">
        <v>0</v>
      </c>
      <c r="P28">
        <v>0</v>
      </c>
      <c r="Q28">
        <v>0</v>
      </c>
      <c r="R28">
        <v>0</v>
      </c>
      <c r="S28">
        <v>0</v>
      </c>
      <c r="T28">
        <v>0</v>
      </c>
      <c r="U28">
        <v>0</v>
      </c>
      <c r="V28">
        <v>0</v>
      </c>
      <c r="W28">
        <v>0</v>
      </c>
      <c r="X28">
        <v>0</v>
      </c>
      <c r="Y28">
        <v>0</v>
      </c>
      <c r="Z28">
        <v>0</v>
      </c>
      <c r="AA28">
        <v>0</v>
      </c>
      <c r="AB28">
        <v>0</v>
      </c>
      <c r="AC28">
        <v>0</v>
      </c>
      <c r="AD28">
        <v>0</v>
      </c>
      <c r="AE28">
        <v>0</v>
      </c>
      <c r="AF28">
        <v>0</v>
      </c>
      <c r="AG28">
        <v>0</v>
      </c>
      <c r="AH28">
        <v>0</v>
      </c>
      <c r="AI28">
        <v>0</v>
      </c>
      <c r="AJ28">
        <v>0</v>
      </c>
      <c r="AK28">
        <v>0</v>
      </c>
      <c r="AL28">
        <v>0</v>
      </c>
      <c r="AM28">
        <v>0</v>
      </c>
      <c r="AN28">
        <v>0</v>
      </c>
      <c r="AO28">
        <v>0</v>
      </c>
      <c r="AP28">
        <v>0</v>
      </c>
      <c r="AQ28">
        <v>0</v>
      </c>
      <c r="AR28">
        <v>0</v>
      </c>
      <c r="AS28">
        <v>0</v>
      </c>
      <c r="AT28">
        <v>0</v>
      </c>
      <c r="AU28">
        <v>0</v>
      </c>
      <c r="AV28">
        <v>0</v>
      </c>
      <c r="AW28">
        <v>0</v>
      </c>
      <c r="AX28">
        <v>0</v>
      </c>
      <c r="AY28">
        <v>0</v>
      </c>
      <c r="AZ28">
        <v>0</v>
      </c>
      <c r="BA28">
        <v>0</v>
      </c>
      <c r="BB28">
        <v>0</v>
      </c>
      <c r="BC28">
        <v>0</v>
      </c>
      <c r="BD28">
        <v>0</v>
      </c>
      <c r="BE28">
        <v>0</v>
      </c>
      <c r="BF28">
        <v>0</v>
      </c>
      <c r="BG28">
        <v>0</v>
      </c>
      <c r="BH28">
        <v>0</v>
      </c>
      <c r="BI28">
        <v>0</v>
      </c>
      <c r="BJ28">
        <v>0</v>
      </c>
      <c r="BK28">
        <v>0</v>
      </c>
      <c r="BL28">
        <f t="shared" si="0"/>
        <v>0</v>
      </c>
      <c r="BM28">
        <f t="shared" si="1"/>
        <v>0</v>
      </c>
      <c r="BN28">
        <f t="shared" si="2"/>
        <v>0</v>
      </c>
      <c r="BO28" s="13">
        <f t="shared" si="3"/>
        <v>0</v>
      </c>
      <c r="BP28">
        <f t="shared" si="4"/>
        <v>0</v>
      </c>
      <c r="BQ28">
        <f t="shared" si="5"/>
        <v>0</v>
      </c>
      <c r="BR28">
        <f t="shared" si="6"/>
        <v>0</v>
      </c>
    </row>
    <row r="29" spans="1:70" x14ac:dyDescent="0.35">
      <c r="A29">
        <v>3</v>
      </c>
      <c r="B29">
        <v>1</v>
      </c>
      <c r="C29">
        <v>0</v>
      </c>
      <c r="D29">
        <v>0</v>
      </c>
      <c r="E29">
        <v>0</v>
      </c>
      <c r="F29">
        <v>0</v>
      </c>
      <c r="G29">
        <v>0</v>
      </c>
      <c r="H29">
        <v>0</v>
      </c>
      <c r="I29">
        <v>0</v>
      </c>
      <c r="J29">
        <v>0</v>
      </c>
      <c r="K29">
        <v>0</v>
      </c>
      <c r="L29">
        <v>0</v>
      </c>
      <c r="M29">
        <v>0</v>
      </c>
      <c r="N29">
        <v>0</v>
      </c>
      <c r="O29">
        <v>0</v>
      </c>
      <c r="P29">
        <v>0</v>
      </c>
      <c r="Q29">
        <v>0</v>
      </c>
      <c r="R29">
        <v>0</v>
      </c>
      <c r="S29">
        <v>0</v>
      </c>
      <c r="T29">
        <v>0</v>
      </c>
      <c r="U29">
        <v>0</v>
      </c>
      <c r="V29">
        <v>0</v>
      </c>
      <c r="W29">
        <v>0</v>
      </c>
      <c r="X29">
        <v>0</v>
      </c>
      <c r="Y29">
        <v>0</v>
      </c>
      <c r="Z29">
        <v>0</v>
      </c>
      <c r="AA29">
        <v>0</v>
      </c>
      <c r="AB29">
        <v>0</v>
      </c>
      <c r="AC29">
        <v>0</v>
      </c>
      <c r="AD29">
        <v>0</v>
      </c>
      <c r="AE29">
        <v>0</v>
      </c>
      <c r="AF29">
        <v>0</v>
      </c>
      <c r="AG29">
        <v>0</v>
      </c>
      <c r="AH29">
        <v>0</v>
      </c>
      <c r="AI29">
        <v>0</v>
      </c>
      <c r="AJ29">
        <v>0</v>
      </c>
      <c r="AK29">
        <v>0</v>
      </c>
      <c r="AL29">
        <v>0</v>
      </c>
      <c r="AM29">
        <v>0</v>
      </c>
      <c r="AN29">
        <v>0</v>
      </c>
      <c r="AO29">
        <v>0</v>
      </c>
      <c r="AP29">
        <v>0</v>
      </c>
      <c r="AQ29">
        <v>0</v>
      </c>
      <c r="AR29">
        <v>0</v>
      </c>
      <c r="AS29">
        <v>0</v>
      </c>
      <c r="AT29">
        <v>0</v>
      </c>
      <c r="AU29">
        <v>0</v>
      </c>
      <c r="AV29">
        <v>0</v>
      </c>
      <c r="AW29">
        <v>0</v>
      </c>
      <c r="AX29">
        <v>0</v>
      </c>
      <c r="AY29">
        <v>0</v>
      </c>
      <c r="AZ29">
        <v>0</v>
      </c>
      <c r="BA29">
        <v>0</v>
      </c>
      <c r="BB29">
        <v>0</v>
      </c>
      <c r="BC29">
        <v>0</v>
      </c>
      <c r="BD29">
        <v>0</v>
      </c>
      <c r="BE29">
        <v>0</v>
      </c>
      <c r="BF29">
        <v>0</v>
      </c>
      <c r="BG29">
        <v>0</v>
      </c>
      <c r="BH29">
        <v>0</v>
      </c>
      <c r="BI29">
        <v>0</v>
      </c>
      <c r="BJ29">
        <v>0</v>
      </c>
      <c r="BK29">
        <v>0</v>
      </c>
      <c r="BL29">
        <f t="shared" si="0"/>
        <v>0</v>
      </c>
      <c r="BM29">
        <f t="shared" si="1"/>
        <v>0</v>
      </c>
      <c r="BN29">
        <f t="shared" si="2"/>
        <v>0</v>
      </c>
      <c r="BO29" s="13">
        <f t="shared" si="3"/>
        <v>0</v>
      </c>
      <c r="BP29">
        <f t="shared" si="4"/>
        <v>0</v>
      </c>
      <c r="BQ29">
        <f t="shared" si="5"/>
        <v>0</v>
      </c>
      <c r="BR29">
        <f t="shared" si="6"/>
        <v>0</v>
      </c>
    </row>
    <row r="30" spans="1:70" x14ac:dyDescent="0.35">
      <c r="A30">
        <v>3</v>
      </c>
      <c r="B30">
        <v>1</v>
      </c>
      <c r="C30">
        <v>0</v>
      </c>
      <c r="D30">
        <v>0</v>
      </c>
      <c r="E30">
        <v>0</v>
      </c>
      <c r="F30">
        <v>0</v>
      </c>
      <c r="G30">
        <v>0</v>
      </c>
      <c r="H30">
        <v>0</v>
      </c>
      <c r="I30">
        <v>0</v>
      </c>
      <c r="J30">
        <v>0</v>
      </c>
      <c r="K30">
        <v>0</v>
      </c>
      <c r="L30">
        <v>0</v>
      </c>
      <c r="M30">
        <v>0</v>
      </c>
      <c r="N30">
        <v>0</v>
      </c>
      <c r="O30">
        <v>0</v>
      </c>
      <c r="P30">
        <v>0</v>
      </c>
      <c r="Q30">
        <v>0</v>
      </c>
      <c r="R30">
        <v>0</v>
      </c>
      <c r="S30">
        <v>0</v>
      </c>
      <c r="T30">
        <v>0</v>
      </c>
      <c r="U30">
        <v>0</v>
      </c>
      <c r="V30">
        <v>0</v>
      </c>
      <c r="W30">
        <v>0</v>
      </c>
      <c r="X30">
        <v>0</v>
      </c>
      <c r="Y30">
        <v>0</v>
      </c>
      <c r="Z30">
        <v>0</v>
      </c>
      <c r="AA30">
        <v>0</v>
      </c>
      <c r="AB30">
        <v>0</v>
      </c>
      <c r="AC30">
        <v>0</v>
      </c>
      <c r="AD30">
        <v>0</v>
      </c>
      <c r="AE30">
        <v>0</v>
      </c>
      <c r="AF30">
        <v>0</v>
      </c>
      <c r="AG30">
        <v>0</v>
      </c>
      <c r="AH30">
        <v>0</v>
      </c>
      <c r="AI30">
        <v>0</v>
      </c>
      <c r="AJ30">
        <v>0</v>
      </c>
      <c r="AK30">
        <v>0</v>
      </c>
      <c r="AL30">
        <v>0</v>
      </c>
      <c r="AM30">
        <v>0</v>
      </c>
      <c r="AN30">
        <v>0</v>
      </c>
      <c r="AO30">
        <v>0</v>
      </c>
      <c r="AP30">
        <v>0</v>
      </c>
      <c r="AQ30">
        <v>0</v>
      </c>
      <c r="AR30">
        <v>0</v>
      </c>
      <c r="AS30">
        <v>0</v>
      </c>
      <c r="AT30">
        <v>0</v>
      </c>
      <c r="AU30">
        <v>0</v>
      </c>
      <c r="AV30">
        <v>0</v>
      </c>
      <c r="AW30">
        <v>0</v>
      </c>
      <c r="AX30">
        <v>0</v>
      </c>
      <c r="AY30">
        <v>0</v>
      </c>
      <c r="AZ30">
        <v>0</v>
      </c>
      <c r="BA30">
        <v>0</v>
      </c>
      <c r="BB30">
        <v>0</v>
      </c>
      <c r="BC30">
        <v>0</v>
      </c>
      <c r="BD30">
        <v>0</v>
      </c>
      <c r="BE30">
        <v>0</v>
      </c>
      <c r="BF30">
        <v>0</v>
      </c>
      <c r="BG30">
        <v>0</v>
      </c>
      <c r="BH30">
        <v>0</v>
      </c>
      <c r="BI30">
        <v>0</v>
      </c>
      <c r="BJ30">
        <v>0</v>
      </c>
      <c r="BK30">
        <v>0</v>
      </c>
      <c r="BL30">
        <f t="shared" si="0"/>
        <v>0</v>
      </c>
      <c r="BM30">
        <f t="shared" si="1"/>
        <v>0</v>
      </c>
      <c r="BN30">
        <f t="shared" si="2"/>
        <v>0</v>
      </c>
      <c r="BO30" s="13">
        <f t="shared" si="3"/>
        <v>0</v>
      </c>
      <c r="BP30">
        <f t="shared" si="4"/>
        <v>0</v>
      </c>
      <c r="BQ30">
        <f t="shared" si="5"/>
        <v>0</v>
      </c>
      <c r="BR30">
        <f t="shared" si="6"/>
        <v>0</v>
      </c>
    </row>
    <row r="31" spans="1:70" x14ac:dyDescent="0.35">
      <c r="A31">
        <v>3</v>
      </c>
      <c r="B31">
        <v>1</v>
      </c>
      <c r="C31">
        <v>0</v>
      </c>
      <c r="D31">
        <v>0</v>
      </c>
      <c r="E31">
        <v>0</v>
      </c>
      <c r="F31">
        <v>0</v>
      </c>
      <c r="G31">
        <v>0</v>
      </c>
      <c r="H31">
        <v>0</v>
      </c>
      <c r="I31">
        <v>0</v>
      </c>
      <c r="J31">
        <v>0</v>
      </c>
      <c r="K31">
        <v>0</v>
      </c>
      <c r="L31">
        <v>0</v>
      </c>
      <c r="M31">
        <v>0</v>
      </c>
      <c r="N31">
        <v>0</v>
      </c>
      <c r="O31">
        <v>0</v>
      </c>
      <c r="P31">
        <v>0</v>
      </c>
      <c r="Q31">
        <v>0</v>
      </c>
      <c r="R31">
        <v>0</v>
      </c>
      <c r="S31">
        <v>0</v>
      </c>
      <c r="T31">
        <v>0</v>
      </c>
      <c r="U31">
        <v>0</v>
      </c>
      <c r="V31">
        <v>0</v>
      </c>
      <c r="W31">
        <v>0</v>
      </c>
      <c r="X31">
        <v>0</v>
      </c>
      <c r="Y31">
        <v>0</v>
      </c>
      <c r="Z31">
        <v>0</v>
      </c>
      <c r="AA31">
        <v>0</v>
      </c>
      <c r="AB31">
        <v>0</v>
      </c>
      <c r="AC31">
        <v>0</v>
      </c>
      <c r="AD31">
        <v>0</v>
      </c>
      <c r="AE31">
        <v>0</v>
      </c>
      <c r="AF31">
        <v>0</v>
      </c>
      <c r="AG31">
        <v>0</v>
      </c>
      <c r="AH31">
        <v>0</v>
      </c>
      <c r="AI31">
        <v>0</v>
      </c>
      <c r="AJ31">
        <v>0</v>
      </c>
      <c r="AK31">
        <v>0</v>
      </c>
      <c r="AL31">
        <v>0</v>
      </c>
      <c r="AM31">
        <v>0</v>
      </c>
      <c r="AN31">
        <v>0</v>
      </c>
      <c r="AO31">
        <v>0</v>
      </c>
      <c r="AP31">
        <v>0</v>
      </c>
      <c r="AQ31">
        <v>0</v>
      </c>
      <c r="AR31">
        <v>0</v>
      </c>
      <c r="AS31">
        <v>0</v>
      </c>
      <c r="AT31">
        <v>0</v>
      </c>
      <c r="AU31">
        <v>0</v>
      </c>
      <c r="AV31">
        <v>0</v>
      </c>
      <c r="AW31">
        <v>0</v>
      </c>
      <c r="AX31">
        <v>0</v>
      </c>
      <c r="AY31">
        <v>0</v>
      </c>
      <c r="AZ31">
        <v>0</v>
      </c>
      <c r="BA31">
        <v>0</v>
      </c>
      <c r="BB31">
        <v>0</v>
      </c>
      <c r="BC31">
        <v>0</v>
      </c>
      <c r="BD31">
        <v>0</v>
      </c>
      <c r="BE31">
        <v>0</v>
      </c>
      <c r="BF31">
        <v>0</v>
      </c>
      <c r="BG31">
        <v>0</v>
      </c>
      <c r="BH31">
        <v>0</v>
      </c>
      <c r="BI31">
        <v>0</v>
      </c>
      <c r="BJ31">
        <v>0</v>
      </c>
      <c r="BK31">
        <v>0</v>
      </c>
      <c r="BL31">
        <f t="shared" si="0"/>
        <v>0</v>
      </c>
      <c r="BM31">
        <f t="shared" si="1"/>
        <v>0</v>
      </c>
      <c r="BN31">
        <f t="shared" si="2"/>
        <v>0</v>
      </c>
      <c r="BO31" s="13">
        <f t="shared" si="3"/>
        <v>0</v>
      </c>
      <c r="BP31">
        <f t="shared" si="4"/>
        <v>0</v>
      </c>
      <c r="BQ31">
        <f t="shared" si="5"/>
        <v>0</v>
      </c>
      <c r="BR31">
        <f t="shared" si="6"/>
        <v>0</v>
      </c>
    </row>
    <row r="32" spans="1:70" x14ac:dyDescent="0.35">
      <c r="A32">
        <v>4</v>
      </c>
      <c r="B32">
        <v>0</v>
      </c>
      <c r="C32">
        <v>0</v>
      </c>
      <c r="D32">
        <v>0</v>
      </c>
      <c r="E32">
        <v>0</v>
      </c>
      <c r="F32">
        <v>0</v>
      </c>
      <c r="G32">
        <v>0</v>
      </c>
      <c r="H32">
        <v>0</v>
      </c>
      <c r="I32">
        <v>0</v>
      </c>
      <c r="J32">
        <v>0</v>
      </c>
      <c r="K32">
        <v>0</v>
      </c>
      <c r="L32">
        <v>0</v>
      </c>
      <c r="M32">
        <v>0</v>
      </c>
      <c r="N32">
        <v>0</v>
      </c>
      <c r="O32">
        <v>0</v>
      </c>
      <c r="P32">
        <v>0</v>
      </c>
      <c r="Q32">
        <v>0</v>
      </c>
      <c r="R32">
        <v>0</v>
      </c>
      <c r="S32">
        <v>0</v>
      </c>
      <c r="T32">
        <v>0</v>
      </c>
      <c r="U32">
        <v>0</v>
      </c>
      <c r="V32">
        <v>0</v>
      </c>
      <c r="W32">
        <v>0</v>
      </c>
      <c r="X32">
        <v>0</v>
      </c>
      <c r="Y32">
        <v>0</v>
      </c>
      <c r="Z32">
        <v>0</v>
      </c>
      <c r="AA32">
        <v>0</v>
      </c>
      <c r="AB32">
        <v>0</v>
      </c>
      <c r="AC32">
        <v>0</v>
      </c>
      <c r="AD32">
        <v>0</v>
      </c>
      <c r="AE32">
        <v>0</v>
      </c>
      <c r="AF32" s="13">
        <v>0</v>
      </c>
      <c r="AG32" s="13">
        <v>0</v>
      </c>
      <c r="AH32" s="13">
        <v>0</v>
      </c>
      <c r="AI32" s="13">
        <v>0</v>
      </c>
      <c r="AJ32" s="13">
        <v>0</v>
      </c>
      <c r="AK32" s="13">
        <v>0</v>
      </c>
      <c r="AL32">
        <v>0</v>
      </c>
      <c r="AM32">
        <v>0</v>
      </c>
      <c r="AN32">
        <v>0</v>
      </c>
      <c r="AO32">
        <v>0</v>
      </c>
      <c r="AP32">
        <v>0</v>
      </c>
      <c r="AQ32">
        <v>0</v>
      </c>
      <c r="AR32">
        <v>0</v>
      </c>
      <c r="AS32">
        <v>0</v>
      </c>
      <c r="AT32">
        <v>0</v>
      </c>
      <c r="AU32">
        <v>0</v>
      </c>
      <c r="AV32">
        <v>0</v>
      </c>
      <c r="AW32">
        <v>0</v>
      </c>
      <c r="AX32">
        <v>0</v>
      </c>
      <c r="AY32">
        <v>0</v>
      </c>
      <c r="AZ32">
        <v>0</v>
      </c>
      <c r="BA32">
        <v>0</v>
      </c>
      <c r="BB32">
        <v>0</v>
      </c>
      <c r="BC32">
        <v>0</v>
      </c>
      <c r="BD32">
        <v>0</v>
      </c>
      <c r="BE32">
        <v>0</v>
      </c>
      <c r="BF32">
        <v>0</v>
      </c>
      <c r="BG32">
        <v>0</v>
      </c>
      <c r="BH32">
        <v>0</v>
      </c>
      <c r="BI32">
        <v>0</v>
      </c>
      <c r="BJ32">
        <v>0</v>
      </c>
      <c r="BK32">
        <v>0</v>
      </c>
      <c r="BL32">
        <f t="shared" si="0"/>
        <v>0</v>
      </c>
      <c r="BM32">
        <f t="shared" si="1"/>
        <v>0</v>
      </c>
      <c r="BN32">
        <f t="shared" si="2"/>
        <v>0</v>
      </c>
      <c r="BO32" s="13">
        <f t="shared" si="3"/>
        <v>0</v>
      </c>
      <c r="BP32">
        <f t="shared" si="4"/>
        <v>0</v>
      </c>
      <c r="BQ32">
        <f t="shared" si="5"/>
        <v>0</v>
      </c>
      <c r="BR32">
        <f t="shared" si="6"/>
        <v>0</v>
      </c>
    </row>
    <row r="33" spans="1:70" x14ac:dyDescent="0.35">
      <c r="A33">
        <v>4</v>
      </c>
      <c r="B33">
        <v>0</v>
      </c>
      <c r="C33">
        <v>0</v>
      </c>
      <c r="D33">
        <v>0</v>
      </c>
      <c r="E33">
        <v>0</v>
      </c>
      <c r="F33">
        <v>0</v>
      </c>
      <c r="G33">
        <v>0</v>
      </c>
      <c r="H33">
        <v>0</v>
      </c>
      <c r="I33">
        <v>0</v>
      </c>
      <c r="J33">
        <v>0</v>
      </c>
      <c r="K33">
        <v>0</v>
      </c>
      <c r="L33">
        <v>0</v>
      </c>
      <c r="M33">
        <v>0</v>
      </c>
      <c r="N33">
        <v>0</v>
      </c>
      <c r="O33">
        <v>0</v>
      </c>
      <c r="P33">
        <v>0</v>
      </c>
      <c r="Q33">
        <v>0</v>
      </c>
      <c r="R33">
        <v>0</v>
      </c>
      <c r="S33">
        <v>0</v>
      </c>
      <c r="T33">
        <v>0</v>
      </c>
      <c r="U33">
        <v>0</v>
      </c>
      <c r="V33">
        <v>0</v>
      </c>
      <c r="W33">
        <v>0</v>
      </c>
      <c r="X33">
        <v>0</v>
      </c>
      <c r="Y33">
        <v>0</v>
      </c>
      <c r="Z33">
        <v>0</v>
      </c>
      <c r="AA33">
        <v>0</v>
      </c>
      <c r="AB33">
        <v>0</v>
      </c>
      <c r="AC33">
        <v>0</v>
      </c>
      <c r="AD33">
        <v>0</v>
      </c>
      <c r="AE33">
        <v>0</v>
      </c>
      <c r="AF33" s="13">
        <v>0</v>
      </c>
      <c r="AG33" s="13">
        <v>0</v>
      </c>
      <c r="AH33" s="13">
        <v>0</v>
      </c>
      <c r="AI33" s="13">
        <v>0</v>
      </c>
      <c r="AJ33" s="13">
        <v>0</v>
      </c>
      <c r="AK33" s="13">
        <v>0</v>
      </c>
      <c r="AL33">
        <v>0</v>
      </c>
      <c r="AM33">
        <v>0</v>
      </c>
      <c r="AN33">
        <v>0</v>
      </c>
      <c r="AO33">
        <v>0</v>
      </c>
      <c r="AP33">
        <v>0</v>
      </c>
      <c r="AQ33">
        <v>0</v>
      </c>
      <c r="AR33">
        <v>0</v>
      </c>
      <c r="AS33">
        <v>0</v>
      </c>
      <c r="AT33">
        <v>0</v>
      </c>
      <c r="AU33">
        <v>0</v>
      </c>
      <c r="AV33">
        <v>0</v>
      </c>
      <c r="AW33">
        <v>0</v>
      </c>
      <c r="AX33">
        <v>0</v>
      </c>
      <c r="AY33">
        <v>0</v>
      </c>
      <c r="AZ33">
        <v>0</v>
      </c>
      <c r="BA33">
        <v>0</v>
      </c>
      <c r="BB33">
        <v>0</v>
      </c>
      <c r="BC33">
        <v>0</v>
      </c>
      <c r="BD33">
        <v>0</v>
      </c>
      <c r="BE33">
        <v>0</v>
      </c>
      <c r="BF33">
        <v>0</v>
      </c>
      <c r="BG33">
        <v>0</v>
      </c>
      <c r="BH33">
        <v>0</v>
      </c>
      <c r="BI33">
        <v>0</v>
      </c>
      <c r="BJ33">
        <v>0</v>
      </c>
      <c r="BK33">
        <v>0</v>
      </c>
      <c r="BL33">
        <f t="shared" si="0"/>
        <v>0</v>
      </c>
      <c r="BM33">
        <f t="shared" si="1"/>
        <v>0</v>
      </c>
      <c r="BN33">
        <f t="shared" si="2"/>
        <v>0</v>
      </c>
      <c r="BO33" s="13">
        <f t="shared" si="3"/>
        <v>0</v>
      </c>
      <c r="BP33">
        <f t="shared" si="4"/>
        <v>0</v>
      </c>
      <c r="BQ33">
        <f t="shared" si="5"/>
        <v>0</v>
      </c>
      <c r="BR33">
        <f t="shared" si="6"/>
        <v>0</v>
      </c>
    </row>
    <row r="34" spans="1:70" x14ac:dyDescent="0.35">
      <c r="A34">
        <v>4</v>
      </c>
      <c r="B34">
        <v>0</v>
      </c>
      <c r="C34">
        <v>0</v>
      </c>
      <c r="D34">
        <v>0</v>
      </c>
      <c r="E34">
        <v>0</v>
      </c>
      <c r="F34">
        <v>0</v>
      </c>
      <c r="G34">
        <v>0</v>
      </c>
      <c r="H34">
        <v>0</v>
      </c>
      <c r="I34">
        <v>0</v>
      </c>
      <c r="J34">
        <v>0</v>
      </c>
      <c r="K34">
        <v>0</v>
      </c>
      <c r="L34">
        <v>0</v>
      </c>
      <c r="M34">
        <v>0</v>
      </c>
      <c r="N34">
        <v>0</v>
      </c>
      <c r="O34">
        <v>0</v>
      </c>
      <c r="P34">
        <v>0</v>
      </c>
      <c r="Q34">
        <v>0</v>
      </c>
      <c r="R34">
        <v>0</v>
      </c>
      <c r="S34">
        <v>0</v>
      </c>
      <c r="T34">
        <v>0</v>
      </c>
      <c r="U34">
        <v>0</v>
      </c>
      <c r="V34">
        <v>0</v>
      </c>
      <c r="W34">
        <v>0</v>
      </c>
      <c r="X34">
        <v>0</v>
      </c>
      <c r="Y34">
        <v>0</v>
      </c>
      <c r="Z34">
        <v>0</v>
      </c>
      <c r="AA34">
        <v>0</v>
      </c>
      <c r="AB34">
        <v>0</v>
      </c>
      <c r="AC34">
        <v>0</v>
      </c>
      <c r="AD34">
        <v>0</v>
      </c>
      <c r="AE34">
        <v>0</v>
      </c>
      <c r="AF34" s="13">
        <v>0</v>
      </c>
      <c r="AG34" s="13">
        <v>0</v>
      </c>
      <c r="AH34" s="13">
        <v>0</v>
      </c>
      <c r="AI34" s="13">
        <v>0</v>
      </c>
      <c r="AJ34" s="13">
        <v>0</v>
      </c>
      <c r="AK34" s="13">
        <v>0</v>
      </c>
      <c r="AL34">
        <v>0</v>
      </c>
      <c r="AM34">
        <v>0</v>
      </c>
      <c r="AN34">
        <v>0</v>
      </c>
      <c r="AO34">
        <v>0</v>
      </c>
      <c r="AP34">
        <v>0</v>
      </c>
      <c r="AQ34">
        <v>0</v>
      </c>
      <c r="AR34">
        <v>0</v>
      </c>
      <c r="AS34">
        <v>0</v>
      </c>
      <c r="AT34">
        <v>0</v>
      </c>
      <c r="AU34">
        <v>0</v>
      </c>
      <c r="AV34">
        <v>0</v>
      </c>
      <c r="AW34">
        <v>0</v>
      </c>
      <c r="AX34">
        <v>0</v>
      </c>
      <c r="AY34">
        <v>0</v>
      </c>
      <c r="AZ34">
        <v>0</v>
      </c>
      <c r="BA34">
        <v>0</v>
      </c>
      <c r="BB34">
        <v>0</v>
      </c>
      <c r="BC34">
        <v>0</v>
      </c>
      <c r="BD34">
        <v>0</v>
      </c>
      <c r="BE34">
        <v>0</v>
      </c>
      <c r="BF34">
        <v>0</v>
      </c>
      <c r="BG34">
        <v>0</v>
      </c>
      <c r="BH34">
        <v>0</v>
      </c>
      <c r="BI34">
        <v>0</v>
      </c>
      <c r="BJ34">
        <v>0</v>
      </c>
      <c r="BK34">
        <v>0</v>
      </c>
      <c r="BL34">
        <f t="shared" si="0"/>
        <v>0</v>
      </c>
      <c r="BM34">
        <f t="shared" si="1"/>
        <v>0</v>
      </c>
      <c r="BN34">
        <f t="shared" si="2"/>
        <v>0</v>
      </c>
      <c r="BO34" s="13">
        <f t="shared" si="3"/>
        <v>0</v>
      </c>
      <c r="BP34">
        <f t="shared" si="4"/>
        <v>0</v>
      </c>
      <c r="BQ34">
        <f t="shared" si="5"/>
        <v>0</v>
      </c>
      <c r="BR34">
        <f t="shared" si="6"/>
        <v>0</v>
      </c>
    </row>
    <row r="35" spans="1:70" x14ac:dyDescent="0.35">
      <c r="A35">
        <v>4</v>
      </c>
      <c r="B35">
        <v>0</v>
      </c>
      <c r="C35">
        <v>0</v>
      </c>
      <c r="D35">
        <v>0</v>
      </c>
      <c r="E35">
        <v>0</v>
      </c>
      <c r="F35">
        <v>0</v>
      </c>
      <c r="G35">
        <v>0</v>
      </c>
      <c r="H35">
        <v>0</v>
      </c>
      <c r="I35">
        <v>0</v>
      </c>
      <c r="J35">
        <v>0</v>
      </c>
      <c r="K35">
        <v>0</v>
      </c>
      <c r="L35">
        <v>0</v>
      </c>
      <c r="M35">
        <v>0</v>
      </c>
      <c r="N35">
        <v>0</v>
      </c>
      <c r="O35">
        <v>0</v>
      </c>
      <c r="P35">
        <v>0</v>
      </c>
      <c r="Q35">
        <v>0</v>
      </c>
      <c r="R35">
        <v>0</v>
      </c>
      <c r="S35">
        <v>0</v>
      </c>
      <c r="T35">
        <v>0</v>
      </c>
      <c r="U35">
        <v>0</v>
      </c>
      <c r="V35">
        <v>0</v>
      </c>
      <c r="W35">
        <v>0</v>
      </c>
      <c r="X35">
        <v>0</v>
      </c>
      <c r="Y35">
        <v>0</v>
      </c>
      <c r="Z35">
        <v>0</v>
      </c>
      <c r="AA35">
        <v>0</v>
      </c>
      <c r="AB35">
        <v>0</v>
      </c>
      <c r="AC35">
        <v>0</v>
      </c>
      <c r="AD35">
        <v>0</v>
      </c>
      <c r="AE35">
        <v>0</v>
      </c>
      <c r="AF35" s="13">
        <v>0</v>
      </c>
      <c r="AG35" s="13">
        <v>0</v>
      </c>
      <c r="AH35" s="13">
        <v>0</v>
      </c>
      <c r="AI35" s="13">
        <v>0</v>
      </c>
      <c r="AJ35" s="13">
        <v>0</v>
      </c>
      <c r="AK35" s="13">
        <v>0</v>
      </c>
      <c r="AL35">
        <v>0</v>
      </c>
      <c r="AM35">
        <v>0</v>
      </c>
      <c r="AN35">
        <v>0</v>
      </c>
      <c r="AO35">
        <v>0</v>
      </c>
      <c r="AP35">
        <v>0</v>
      </c>
      <c r="AQ35">
        <v>0</v>
      </c>
      <c r="AR35">
        <v>0</v>
      </c>
      <c r="AS35">
        <v>0</v>
      </c>
      <c r="AT35">
        <v>0</v>
      </c>
      <c r="AU35">
        <v>0</v>
      </c>
      <c r="AV35">
        <v>0</v>
      </c>
      <c r="AW35">
        <v>0</v>
      </c>
      <c r="AX35">
        <v>0</v>
      </c>
      <c r="AY35">
        <v>0</v>
      </c>
      <c r="AZ35">
        <v>0</v>
      </c>
      <c r="BA35">
        <v>0</v>
      </c>
      <c r="BB35">
        <v>0</v>
      </c>
      <c r="BC35">
        <v>0</v>
      </c>
      <c r="BD35">
        <v>0</v>
      </c>
      <c r="BE35">
        <v>0</v>
      </c>
      <c r="BF35">
        <v>0</v>
      </c>
      <c r="BG35">
        <v>0</v>
      </c>
      <c r="BH35">
        <v>0</v>
      </c>
      <c r="BI35">
        <v>0</v>
      </c>
      <c r="BJ35">
        <v>0</v>
      </c>
      <c r="BK35">
        <v>0</v>
      </c>
      <c r="BL35">
        <f t="shared" si="0"/>
        <v>0</v>
      </c>
      <c r="BM35">
        <f t="shared" si="1"/>
        <v>0</v>
      </c>
      <c r="BN35">
        <f t="shared" si="2"/>
        <v>0</v>
      </c>
      <c r="BO35" s="13">
        <f t="shared" si="3"/>
        <v>0</v>
      </c>
      <c r="BP35">
        <f t="shared" si="4"/>
        <v>0</v>
      </c>
      <c r="BQ35">
        <f t="shared" si="5"/>
        <v>0</v>
      </c>
      <c r="BR35">
        <f t="shared" si="6"/>
        <v>0</v>
      </c>
    </row>
    <row r="36" spans="1:70" x14ac:dyDescent="0.35">
      <c r="A36">
        <v>4</v>
      </c>
      <c r="B36">
        <v>0</v>
      </c>
      <c r="C36">
        <v>0</v>
      </c>
      <c r="D36">
        <v>0</v>
      </c>
      <c r="E36">
        <v>0</v>
      </c>
      <c r="F36">
        <v>0</v>
      </c>
      <c r="G36">
        <v>0</v>
      </c>
      <c r="H36">
        <v>0</v>
      </c>
      <c r="I36">
        <v>0</v>
      </c>
      <c r="J36">
        <v>0</v>
      </c>
      <c r="K36">
        <v>0</v>
      </c>
      <c r="L36">
        <v>0</v>
      </c>
      <c r="M36">
        <v>0</v>
      </c>
      <c r="N36">
        <v>0</v>
      </c>
      <c r="O36">
        <v>0</v>
      </c>
      <c r="P36">
        <v>0</v>
      </c>
      <c r="Q36">
        <v>0</v>
      </c>
      <c r="R36">
        <v>0</v>
      </c>
      <c r="S36">
        <v>0</v>
      </c>
      <c r="T36">
        <v>0</v>
      </c>
      <c r="U36">
        <v>0</v>
      </c>
      <c r="V36">
        <v>0</v>
      </c>
      <c r="W36">
        <v>0</v>
      </c>
      <c r="X36">
        <v>0</v>
      </c>
      <c r="Y36">
        <v>0</v>
      </c>
      <c r="Z36">
        <v>0</v>
      </c>
      <c r="AA36">
        <v>0</v>
      </c>
      <c r="AB36">
        <v>0</v>
      </c>
      <c r="AC36">
        <v>0</v>
      </c>
      <c r="AD36">
        <v>0</v>
      </c>
      <c r="AE36">
        <v>0</v>
      </c>
      <c r="AF36" s="13">
        <v>0</v>
      </c>
      <c r="AG36" s="13">
        <v>0</v>
      </c>
      <c r="AH36" s="13">
        <v>0</v>
      </c>
      <c r="AI36" s="13">
        <v>0</v>
      </c>
      <c r="AJ36" s="13">
        <v>0</v>
      </c>
      <c r="AK36" s="13">
        <v>0</v>
      </c>
      <c r="AL36">
        <v>0</v>
      </c>
      <c r="AM36">
        <v>0</v>
      </c>
      <c r="AN36">
        <v>0</v>
      </c>
      <c r="AO36">
        <v>0</v>
      </c>
      <c r="AP36">
        <v>0</v>
      </c>
      <c r="AQ36">
        <v>0</v>
      </c>
      <c r="AR36">
        <v>0</v>
      </c>
      <c r="AS36">
        <v>0</v>
      </c>
      <c r="AT36">
        <v>0</v>
      </c>
      <c r="AU36">
        <v>0</v>
      </c>
      <c r="AV36">
        <v>0</v>
      </c>
      <c r="AW36">
        <v>0</v>
      </c>
      <c r="AX36">
        <v>0</v>
      </c>
      <c r="AY36">
        <v>0</v>
      </c>
      <c r="AZ36">
        <v>0</v>
      </c>
      <c r="BA36">
        <v>0</v>
      </c>
      <c r="BB36">
        <v>0</v>
      </c>
      <c r="BC36">
        <v>0</v>
      </c>
      <c r="BD36">
        <v>0</v>
      </c>
      <c r="BE36">
        <v>0</v>
      </c>
      <c r="BF36">
        <v>0</v>
      </c>
      <c r="BG36">
        <v>0</v>
      </c>
      <c r="BH36">
        <v>0</v>
      </c>
      <c r="BI36">
        <v>0</v>
      </c>
      <c r="BJ36">
        <v>0</v>
      </c>
      <c r="BK36">
        <v>0</v>
      </c>
      <c r="BL36">
        <f t="shared" si="0"/>
        <v>0</v>
      </c>
      <c r="BM36">
        <f t="shared" si="1"/>
        <v>0</v>
      </c>
      <c r="BN36">
        <f t="shared" si="2"/>
        <v>0</v>
      </c>
      <c r="BO36" s="13">
        <f t="shared" si="3"/>
        <v>0</v>
      </c>
      <c r="BP36">
        <f t="shared" si="4"/>
        <v>0</v>
      </c>
      <c r="BQ36">
        <f t="shared" si="5"/>
        <v>0</v>
      </c>
      <c r="BR36">
        <f t="shared" si="6"/>
        <v>0</v>
      </c>
    </row>
    <row r="37" spans="1:70" x14ac:dyDescent="0.35">
      <c r="A37">
        <v>4</v>
      </c>
      <c r="B37">
        <v>1</v>
      </c>
      <c r="C37">
        <v>0</v>
      </c>
      <c r="D37">
        <v>0</v>
      </c>
      <c r="E37">
        <v>0</v>
      </c>
      <c r="F37">
        <v>0</v>
      </c>
      <c r="G37">
        <v>0</v>
      </c>
      <c r="H37">
        <v>0</v>
      </c>
      <c r="I37">
        <v>0</v>
      </c>
      <c r="J37">
        <v>0</v>
      </c>
      <c r="K37">
        <v>0</v>
      </c>
      <c r="L37">
        <v>0</v>
      </c>
      <c r="M37">
        <v>0</v>
      </c>
      <c r="N37">
        <v>0</v>
      </c>
      <c r="O37">
        <v>0</v>
      </c>
      <c r="P37">
        <v>0</v>
      </c>
      <c r="Q37">
        <v>0</v>
      </c>
      <c r="R37">
        <v>0</v>
      </c>
      <c r="S37">
        <v>0</v>
      </c>
      <c r="T37">
        <v>0</v>
      </c>
      <c r="U37">
        <v>0</v>
      </c>
      <c r="V37">
        <v>0</v>
      </c>
      <c r="W37">
        <v>0</v>
      </c>
      <c r="X37">
        <v>0</v>
      </c>
      <c r="Y37">
        <v>0</v>
      </c>
      <c r="Z37">
        <v>0</v>
      </c>
      <c r="AA37">
        <v>0</v>
      </c>
      <c r="AB37">
        <v>0</v>
      </c>
      <c r="AC37">
        <v>0</v>
      </c>
      <c r="AD37">
        <v>0</v>
      </c>
      <c r="AE37">
        <v>0</v>
      </c>
      <c r="AF37">
        <v>0</v>
      </c>
      <c r="AG37">
        <v>0</v>
      </c>
      <c r="AH37">
        <v>0</v>
      </c>
      <c r="AI37">
        <v>0</v>
      </c>
      <c r="AJ37">
        <v>0</v>
      </c>
      <c r="AK37">
        <v>0</v>
      </c>
      <c r="AL37">
        <v>0</v>
      </c>
      <c r="AM37">
        <v>0</v>
      </c>
      <c r="AN37">
        <v>0</v>
      </c>
      <c r="AO37">
        <v>0</v>
      </c>
      <c r="AP37">
        <v>0</v>
      </c>
      <c r="AQ37">
        <v>0</v>
      </c>
      <c r="AR37">
        <v>0</v>
      </c>
      <c r="AS37">
        <v>0</v>
      </c>
      <c r="AT37">
        <v>0</v>
      </c>
      <c r="AU37">
        <v>0</v>
      </c>
      <c r="AV37">
        <v>0</v>
      </c>
      <c r="AW37">
        <v>0</v>
      </c>
      <c r="AX37">
        <v>0</v>
      </c>
      <c r="AY37">
        <v>0</v>
      </c>
      <c r="AZ37">
        <v>0</v>
      </c>
      <c r="BA37">
        <v>0</v>
      </c>
      <c r="BB37">
        <v>0</v>
      </c>
      <c r="BC37">
        <v>0</v>
      </c>
      <c r="BD37">
        <v>0</v>
      </c>
      <c r="BE37">
        <v>0</v>
      </c>
      <c r="BF37">
        <v>0</v>
      </c>
      <c r="BG37">
        <v>0</v>
      </c>
      <c r="BH37">
        <v>0</v>
      </c>
      <c r="BI37">
        <v>0</v>
      </c>
      <c r="BJ37">
        <v>0</v>
      </c>
      <c r="BK37">
        <v>0</v>
      </c>
      <c r="BL37">
        <f t="shared" si="0"/>
        <v>0</v>
      </c>
      <c r="BM37">
        <f t="shared" si="1"/>
        <v>0</v>
      </c>
      <c r="BN37">
        <f t="shared" si="2"/>
        <v>0</v>
      </c>
      <c r="BO37" s="13">
        <f t="shared" si="3"/>
        <v>0</v>
      </c>
      <c r="BP37">
        <f t="shared" si="4"/>
        <v>0</v>
      </c>
      <c r="BQ37">
        <f t="shared" si="5"/>
        <v>0</v>
      </c>
      <c r="BR37">
        <f t="shared" si="6"/>
        <v>0</v>
      </c>
    </row>
    <row r="38" spans="1:70" x14ac:dyDescent="0.35">
      <c r="A38">
        <v>4</v>
      </c>
      <c r="B38">
        <v>1</v>
      </c>
      <c r="C38">
        <v>0</v>
      </c>
      <c r="D38">
        <v>0</v>
      </c>
      <c r="E38">
        <v>0</v>
      </c>
      <c r="F38">
        <v>0</v>
      </c>
      <c r="G38">
        <v>0</v>
      </c>
      <c r="H38">
        <v>0</v>
      </c>
      <c r="I38">
        <v>0</v>
      </c>
      <c r="J38">
        <v>0</v>
      </c>
      <c r="K38">
        <v>0</v>
      </c>
      <c r="L38">
        <v>0</v>
      </c>
      <c r="M38">
        <v>0</v>
      </c>
      <c r="N38">
        <v>0</v>
      </c>
      <c r="O38">
        <v>0</v>
      </c>
      <c r="P38">
        <v>0</v>
      </c>
      <c r="Q38">
        <v>0</v>
      </c>
      <c r="R38">
        <v>0</v>
      </c>
      <c r="S38">
        <v>0</v>
      </c>
      <c r="T38">
        <v>0</v>
      </c>
      <c r="U38">
        <v>0</v>
      </c>
      <c r="V38">
        <v>0</v>
      </c>
      <c r="W38">
        <v>0</v>
      </c>
      <c r="X38">
        <v>0</v>
      </c>
      <c r="Y38">
        <v>0</v>
      </c>
      <c r="Z38">
        <v>0</v>
      </c>
      <c r="AA38">
        <v>0</v>
      </c>
      <c r="AB38">
        <v>0</v>
      </c>
      <c r="AC38">
        <v>0</v>
      </c>
      <c r="AD38">
        <v>0</v>
      </c>
      <c r="AE38">
        <v>0</v>
      </c>
      <c r="AF38">
        <v>0</v>
      </c>
      <c r="AG38">
        <v>0</v>
      </c>
      <c r="AH38">
        <v>0</v>
      </c>
      <c r="AI38">
        <v>0</v>
      </c>
      <c r="AJ38">
        <v>0</v>
      </c>
      <c r="AK38">
        <v>0</v>
      </c>
      <c r="AL38">
        <v>0</v>
      </c>
      <c r="AM38">
        <v>0</v>
      </c>
      <c r="AN38">
        <v>0</v>
      </c>
      <c r="AO38">
        <v>0</v>
      </c>
      <c r="AP38">
        <v>0</v>
      </c>
      <c r="AQ38">
        <v>0</v>
      </c>
      <c r="AR38">
        <v>0</v>
      </c>
      <c r="AS38">
        <v>0</v>
      </c>
      <c r="AT38">
        <v>0</v>
      </c>
      <c r="AU38">
        <v>0</v>
      </c>
      <c r="AV38">
        <v>0</v>
      </c>
      <c r="AW38">
        <v>0</v>
      </c>
      <c r="AX38">
        <v>0</v>
      </c>
      <c r="AY38">
        <v>0</v>
      </c>
      <c r="AZ38">
        <v>0</v>
      </c>
      <c r="BA38">
        <v>0</v>
      </c>
      <c r="BB38">
        <v>0</v>
      </c>
      <c r="BC38">
        <v>0</v>
      </c>
      <c r="BD38">
        <v>0</v>
      </c>
      <c r="BE38">
        <v>0</v>
      </c>
      <c r="BF38">
        <v>0</v>
      </c>
      <c r="BG38">
        <v>0</v>
      </c>
      <c r="BH38">
        <v>0</v>
      </c>
      <c r="BI38">
        <v>0</v>
      </c>
      <c r="BJ38">
        <v>0</v>
      </c>
      <c r="BK38">
        <v>0</v>
      </c>
      <c r="BL38">
        <f t="shared" si="0"/>
        <v>0</v>
      </c>
      <c r="BM38">
        <f t="shared" si="1"/>
        <v>0</v>
      </c>
      <c r="BN38">
        <f t="shared" si="2"/>
        <v>0</v>
      </c>
      <c r="BO38" s="13">
        <f t="shared" si="3"/>
        <v>0</v>
      </c>
      <c r="BP38">
        <f t="shared" si="4"/>
        <v>0</v>
      </c>
      <c r="BQ38">
        <f t="shared" si="5"/>
        <v>0</v>
      </c>
      <c r="BR38">
        <f t="shared" si="6"/>
        <v>0</v>
      </c>
    </row>
    <row r="39" spans="1:70" x14ac:dyDescent="0.35">
      <c r="A39">
        <v>4</v>
      </c>
      <c r="B39">
        <v>1</v>
      </c>
      <c r="C39">
        <v>0</v>
      </c>
      <c r="D39">
        <v>0</v>
      </c>
      <c r="E39">
        <v>0</v>
      </c>
      <c r="F39">
        <v>0</v>
      </c>
      <c r="G39">
        <v>0</v>
      </c>
      <c r="H39">
        <v>0</v>
      </c>
      <c r="I39">
        <v>0</v>
      </c>
      <c r="J39">
        <v>0</v>
      </c>
      <c r="K39">
        <v>0</v>
      </c>
      <c r="L39">
        <v>0</v>
      </c>
      <c r="M39">
        <v>0</v>
      </c>
      <c r="N39">
        <v>0</v>
      </c>
      <c r="O39">
        <v>0</v>
      </c>
      <c r="P39">
        <v>0</v>
      </c>
      <c r="Q39">
        <v>0</v>
      </c>
      <c r="R39">
        <v>0</v>
      </c>
      <c r="S39">
        <v>0</v>
      </c>
      <c r="T39">
        <v>0</v>
      </c>
      <c r="U39">
        <v>0</v>
      </c>
      <c r="V39">
        <v>0</v>
      </c>
      <c r="W39">
        <v>0</v>
      </c>
      <c r="X39">
        <v>0</v>
      </c>
      <c r="Y39">
        <v>0</v>
      </c>
      <c r="Z39">
        <v>0</v>
      </c>
      <c r="AA39">
        <v>0</v>
      </c>
      <c r="AB39">
        <v>0</v>
      </c>
      <c r="AC39">
        <v>0</v>
      </c>
      <c r="AD39">
        <v>0</v>
      </c>
      <c r="AE39">
        <v>0</v>
      </c>
      <c r="AF39">
        <v>0</v>
      </c>
      <c r="AG39">
        <v>0</v>
      </c>
      <c r="AH39">
        <v>0</v>
      </c>
      <c r="AI39">
        <v>0</v>
      </c>
      <c r="AJ39">
        <v>0</v>
      </c>
      <c r="AK39">
        <v>0</v>
      </c>
      <c r="AL39">
        <v>0</v>
      </c>
      <c r="AM39">
        <v>0</v>
      </c>
      <c r="AN39">
        <v>0</v>
      </c>
      <c r="AO39">
        <v>0</v>
      </c>
      <c r="AP39">
        <v>0</v>
      </c>
      <c r="AQ39">
        <v>0</v>
      </c>
      <c r="AR39">
        <v>0</v>
      </c>
      <c r="AS39">
        <v>0</v>
      </c>
      <c r="AT39">
        <v>0</v>
      </c>
      <c r="AU39">
        <v>0</v>
      </c>
      <c r="AV39">
        <v>0</v>
      </c>
      <c r="AW39">
        <v>0</v>
      </c>
      <c r="AX39">
        <v>0</v>
      </c>
      <c r="AY39">
        <v>0</v>
      </c>
      <c r="AZ39">
        <v>0</v>
      </c>
      <c r="BA39">
        <v>0</v>
      </c>
      <c r="BB39">
        <v>0</v>
      </c>
      <c r="BC39">
        <v>0</v>
      </c>
      <c r="BD39">
        <v>0</v>
      </c>
      <c r="BE39">
        <v>0</v>
      </c>
      <c r="BF39">
        <v>0</v>
      </c>
      <c r="BG39">
        <v>0</v>
      </c>
      <c r="BH39">
        <v>0</v>
      </c>
      <c r="BI39">
        <v>0</v>
      </c>
      <c r="BJ39">
        <v>0</v>
      </c>
      <c r="BK39">
        <v>0</v>
      </c>
      <c r="BL39">
        <f t="shared" si="0"/>
        <v>0</v>
      </c>
      <c r="BM39">
        <f t="shared" si="1"/>
        <v>0</v>
      </c>
      <c r="BN39">
        <f t="shared" si="2"/>
        <v>0</v>
      </c>
      <c r="BO39" s="13">
        <f t="shared" si="3"/>
        <v>0</v>
      </c>
      <c r="BP39">
        <f t="shared" si="4"/>
        <v>0</v>
      </c>
      <c r="BQ39">
        <f t="shared" si="5"/>
        <v>0</v>
      </c>
      <c r="BR39">
        <f t="shared" si="6"/>
        <v>0</v>
      </c>
    </row>
    <row r="40" spans="1:70" x14ac:dyDescent="0.35">
      <c r="A40">
        <v>4</v>
      </c>
      <c r="B40">
        <v>1</v>
      </c>
      <c r="C40">
        <v>0</v>
      </c>
      <c r="D40">
        <v>0</v>
      </c>
      <c r="E40">
        <v>0</v>
      </c>
      <c r="F40">
        <v>0</v>
      </c>
      <c r="G40">
        <v>0</v>
      </c>
      <c r="H40">
        <v>0</v>
      </c>
      <c r="I40">
        <v>0</v>
      </c>
      <c r="J40">
        <v>0</v>
      </c>
      <c r="K40">
        <v>0</v>
      </c>
      <c r="L40">
        <v>0</v>
      </c>
      <c r="M40">
        <v>0</v>
      </c>
      <c r="N40">
        <v>0</v>
      </c>
      <c r="O40">
        <v>0</v>
      </c>
      <c r="P40">
        <v>0</v>
      </c>
      <c r="Q40">
        <v>0</v>
      </c>
      <c r="R40">
        <v>0</v>
      </c>
      <c r="S40">
        <v>0</v>
      </c>
      <c r="T40">
        <v>0</v>
      </c>
      <c r="U40">
        <v>0</v>
      </c>
      <c r="V40">
        <v>0</v>
      </c>
      <c r="W40">
        <v>0</v>
      </c>
      <c r="X40">
        <v>0</v>
      </c>
      <c r="Y40">
        <v>0</v>
      </c>
      <c r="Z40">
        <v>0</v>
      </c>
      <c r="AA40">
        <v>0</v>
      </c>
      <c r="AB40">
        <v>0</v>
      </c>
      <c r="AC40">
        <v>0</v>
      </c>
      <c r="AD40">
        <v>0</v>
      </c>
      <c r="AE40">
        <v>0</v>
      </c>
      <c r="AF40">
        <v>0</v>
      </c>
      <c r="AG40">
        <v>0</v>
      </c>
      <c r="AH40">
        <v>0</v>
      </c>
      <c r="AI40">
        <v>0</v>
      </c>
      <c r="AJ40">
        <v>0</v>
      </c>
      <c r="AK40">
        <v>0</v>
      </c>
      <c r="AL40">
        <v>0</v>
      </c>
      <c r="AM40">
        <v>0</v>
      </c>
      <c r="AN40">
        <v>0</v>
      </c>
      <c r="AO40">
        <v>0</v>
      </c>
      <c r="AP40">
        <v>0</v>
      </c>
      <c r="AQ40">
        <v>0</v>
      </c>
      <c r="AR40">
        <v>0</v>
      </c>
      <c r="AS40">
        <v>0</v>
      </c>
      <c r="AT40">
        <v>0</v>
      </c>
      <c r="AU40">
        <v>0</v>
      </c>
      <c r="AV40">
        <v>0</v>
      </c>
      <c r="AW40">
        <v>0</v>
      </c>
      <c r="AX40">
        <v>0</v>
      </c>
      <c r="AY40">
        <v>0</v>
      </c>
      <c r="AZ40">
        <v>0</v>
      </c>
      <c r="BA40">
        <v>0</v>
      </c>
      <c r="BB40">
        <v>0</v>
      </c>
      <c r="BC40">
        <v>0</v>
      </c>
      <c r="BD40">
        <v>0</v>
      </c>
      <c r="BE40">
        <v>0</v>
      </c>
      <c r="BF40">
        <v>0</v>
      </c>
      <c r="BG40">
        <v>0</v>
      </c>
      <c r="BH40">
        <v>0</v>
      </c>
      <c r="BI40">
        <v>0</v>
      </c>
      <c r="BJ40">
        <v>0</v>
      </c>
      <c r="BK40">
        <v>0</v>
      </c>
      <c r="BL40">
        <f t="shared" si="0"/>
        <v>0</v>
      </c>
      <c r="BM40">
        <f t="shared" si="1"/>
        <v>0</v>
      </c>
      <c r="BN40">
        <f t="shared" si="2"/>
        <v>0</v>
      </c>
      <c r="BO40" s="13">
        <f t="shared" si="3"/>
        <v>0</v>
      </c>
      <c r="BP40">
        <f t="shared" si="4"/>
        <v>0</v>
      </c>
      <c r="BQ40">
        <f t="shared" si="5"/>
        <v>0</v>
      </c>
      <c r="BR40">
        <f t="shared" si="6"/>
        <v>0</v>
      </c>
    </row>
    <row r="41" spans="1:70" x14ac:dyDescent="0.35">
      <c r="A41">
        <v>4</v>
      </c>
      <c r="B41">
        <v>1</v>
      </c>
      <c r="C41">
        <v>0</v>
      </c>
      <c r="D41">
        <v>0</v>
      </c>
      <c r="E41">
        <v>0</v>
      </c>
      <c r="F41">
        <v>0</v>
      </c>
      <c r="G41">
        <v>0</v>
      </c>
      <c r="H41">
        <v>0</v>
      </c>
      <c r="I41">
        <v>0</v>
      </c>
      <c r="J41">
        <v>0</v>
      </c>
      <c r="K41">
        <v>0</v>
      </c>
      <c r="L41">
        <v>0</v>
      </c>
      <c r="M41">
        <v>0</v>
      </c>
      <c r="N41">
        <v>0</v>
      </c>
      <c r="O41">
        <v>0</v>
      </c>
      <c r="P41">
        <v>0</v>
      </c>
      <c r="Q41">
        <v>0</v>
      </c>
      <c r="R41">
        <v>0</v>
      </c>
      <c r="S41">
        <v>0</v>
      </c>
      <c r="T41">
        <v>0</v>
      </c>
      <c r="U41">
        <v>0</v>
      </c>
      <c r="V41">
        <v>0</v>
      </c>
      <c r="W41">
        <v>0</v>
      </c>
      <c r="X41">
        <v>0</v>
      </c>
      <c r="Y41">
        <v>0</v>
      </c>
      <c r="Z41">
        <v>0</v>
      </c>
      <c r="AA41">
        <v>0</v>
      </c>
      <c r="AB41">
        <v>0</v>
      </c>
      <c r="AC41">
        <v>0</v>
      </c>
      <c r="AD41">
        <v>0</v>
      </c>
      <c r="AE41">
        <v>0</v>
      </c>
      <c r="AF41">
        <v>0</v>
      </c>
      <c r="AG41">
        <v>0</v>
      </c>
      <c r="AH41">
        <v>0</v>
      </c>
      <c r="AI41">
        <v>0</v>
      </c>
      <c r="AJ41">
        <v>0</v>
      </c>
      <c r="AK41">
        <v>0</v>
      </c>
      <c r="AL41">
        <v>0</v>
      </c>
      <c r="AM41">
        <v>0</v>
      </c>
      <c r="AN41">
        <v>0</v>
      </c>
      <c r="AO41">
        <v>0</v>
      </c>
      <c r="AP41">
        <v>0</v>
      </c>
      <c r="AQ41">
        <v>0</v>
      </c>
      <c r="AR41">
        <v>0</v>
      </c>
      <c r="AS41">
        <v>0</v>
      </c>
      <c r="AT41">
        <v>0</v>
      </c>
      <c r="AU41">
        <v>0</v>
      </c>
      <c r="AV41">
        <v>0</v>
      </c>
      <c r="AW41">
        <v>0</v>
      </c>
      <c r="AX41">
        <v>0</v>
      </c>
      <c r="AY41">
        <v>0</v>
      </c>
      <c r="AZ41">
        <v>0</v>
      </c>
      <c r="BA41">
        <v>0</v>
      </c>
      <c r="BB41">
        <v>0</v>
      </c>
      <c r="BC41">
        <v>0</v>
      </c>
      <c r="BD41">
        <v>0</v>
      </c>
      <c r="BE41">
        <v>0</v>
      </c>
      <c r="BF41">
        <v>0</v>
      </c>
      <c r="BG41">
        <v>0</v>
      </c>
      <c r="BH41">
        <v>0</v>
      </c>
      <c r="BI41">
        <v>0</v>
      </c>
      <c r="BJ41">
        <v>0</v>
      </c>
      <c r="BK41">
        <v>0</v>
      </c>
      <c r="BL41">
        <f t="shared" si="0"/>
        <v>0</v>
      </c>
      <c r="BM41">
        <f t="shared" si="1"/>
        <v>0</v>
      </c>
      <c r="BN41">
        <f t="shared" si="2"/>
        <v>0</v>
      </c>
      <c r="BO41" s="13">
        <f t="shared" si="3"/>
        <v>0</v>
      </c>
      <c r="BP41">
        <f t="shared" si="4"/>
        <v>0</v>
      </c>
      <c r="BQ41">
        <f t="shared" si="5"/>
        <v>0</v>
      </c>
      <c r="BR41">
        <f t="shared" si="6"/>
        <v>0</v>
      </c>
    </row>
    <row r="42" spans="1:70" x14ac:dyDescent="0.35">
      <c r="A42">
        <v>5</v>
      </c>
      <c r="B42">
        <v>0</v>
      </c>
      <c r="C42">
        <v>0</v>
      </c>
      <c r="D42">
        <v>0</v>
      </c>
      <c r="E42">
        <v>0</v>
      </c>
      <c r="F42">
        <v>0</v>
      </c>
      <c r="G42">
        <v>0</v>
      </c>
      <c r="H42">
        <v>0</v>
      </c>
      <c r="I42">
        <v>0</v>
      </c>
      <c r="J42">
        <v>0</v>
      </c>
      <c r="K42">
        <v>0</v>
      </c>
      <c r="L42">
        <v>0</v>
      </c>
      <c r="M42">
        <v>0</v>
      </c>
      <c r="N42">
        <v>0</v>
      </c>
      <c r="O42">
        <v>0</v>
      </c>
      <c r="P42">
        <v>0</v>
      </c>
      <c r="Q42">
        <v>0</v>
      </c>
      <c r="R42">
        <v>0</v>
      </c>
      <c r="S42">
        <v>0</v>
      </c>
      <c r="T42">
        <v>0</v>
      </c>
      <c r="U42">
        <v>0</v>
      </c>
      <c r="V42">
        <v>0</v>
      </c>
      <c r="W42">
        <v>0</v>
      </c>
      <c r="X42">
        <v>0</v>
      </c>
      <c r="Y42">
        <v>0</v>
      </c>
      <c r="Z42">
        <v>0</v>
      </c>
      <c r="AA42">
        <v>0</v>
      </c>
      <c r="AB42">
        <v>0</v>
      </c>
      <c r="AC42">
        <v>0</v>
      </c>
      <c r="AD42">
        <v>0</v>
      </c>
      <c r="AE42">
        <v>0</v>
      </c>
      <c r="AF42" s="13">
        <v>0</v>
      </c>
      <c r="AG42" s="13">
        <v>0</v>
      </c>
      <c r="AH42" s="13">
        <v>0</v>
      </c>
      <c r="AI42" s="13">
        <v>0</v>
      </c>
      <c r="AJ42" s="13">
        <v>0</v>
      </c>
      <c r="AK42" s="13">
        <v>0</v>
      </c>
      <c r="AL42">
        <v>0</v>
      </c>
      <c r="AM42">
        <v>0</v>
      </c>
      <c r="AN42">
        <v>0</v>
      </c>
      <c r="AO42">
        <v>0</v>
      </c>
      <c r="AP42">
        <v>0</v>
      </c>
      <c r="AQ42">
        <v>0</v>
      </c>
      <c r="AR42">
        <v>0</v>
      </c>
      <c r="AS42">
        <v>0</v>
      </c>
      <c r="AT42">
        <v>0</v>
      </c>
      <c r="AU42">
        <v>0</v>
      </c>
      <c r="AV42">
        <v>0</v>
      </c>
      <c r="AW42">
        <v>0</v>
      </c>
      <c r="AX42">
        <v>0</v>
      </c>
      <c r="AY42">
        <v>0</v>
      </c>
      <c r="AZ42">
        <v>0</v>
      </c>
      <c r="BA42">
        <v>0</v>
      </c>
      <c r="BB42">
        <v>0</v>
      </c>
      <c r="BC42">
        <v>0</v>
      </c>
      <c r="BD42">
        <v>0</v>
      </c>
      <c r="BE42">
        <v>0</v>
      </c>
      <c r="BF42">
        <v>0</v>
      </c>
      <c r="BG42">
        <v>0</v>
      </c>
      <c r="BH42">
        <v>0</v>
      </c>
      <c r="BI42">
        <v>0</v>
      </c>
      <c r="BJ42">
        <v>0</v>
      </c>
      <c r="BK42">
        <v>0</v>
      </c>
      <c r="BL42">
        <f t="shared" si="0"/>
        <v>0</v>
      </c>
      <c r="BM42">
        <f t="shared" si="1"/>
        <v>0</v>
      </c>
      <c r="BN42">
        <f t="shared" si="2"/>
        <v>0</v>
      </c>
      <c r="BO42" s="13">
        <f t="shared" si="3"/>
        <v>0</v>
      </c>
      <c r="BP42">
        <f t="shared" si="4"/>
        <v>0</v>
      </c>
      <c r="BQ42">
        <f t="shared" si="5"/>
        <v>0</v>
      </c>
      <c r="BR42">
        <f t="shared" si="6"/>
        <v>0</v>
      </c>
    </row>
    <row r="43" spans="1:70" x14ac:dyDescent="0.35">
      <c r="A43">
        <v>5</v>
      </c>
      <c r="B43">
        <v>0</v>
      </c>
      <c r="C43">
        <v>0</v>
      </c>
      <c r="D43">
        <v>0</v>
      </c>
      <c r="E43">
        <v>0</v>
      </c>
      <c r="F43">
        <v>0</v>
      </c>
      <c r="G43">
        <v>0</v>
      </c>
      <c r="H43">
        <v>0</v>
      </c>
      <c r="I43">
        <v>0</v>
      </c>
      <c r="J43">
        <v>0</v>
      </c>
      <c r="K43">
        <v>0</v>
      </c>
      <c r="L43">
        <v>0</v>
      </c>
      <c r="M43">
        <v>0</v>
      </c>
      <c r="N43">
        <v>0</v>
      </c>
      <c r="O43">
        <v>0</v>
      </c>
      <c r="P43">
        <v>0</v>
      </c>
      <c r="Q43">
        <v>0</v>
      </c>
      <c r="R43">
        <v>0</v>
      </c>
      <c r="S43">
        <v>0</v>
      </c>
      <c r="T43">
        <v>0</v>
      </c>
      <c r="U43">
        <v>0</v>
      </c>
      <c r="V43">
        <v>0</v>
      </c>
      <c r="W43">
        <v>0</v>
      </c>
      <c r="X43">
        <v>0</v>
      </c>
      <c r="Y43">
        <v>0</v>
      </c>
      <c r="Z43">
        <v>0</v>
      </c>
      <c r="AA43">
        <v>0</v>
      </c>
      <c r="AB43">
        <v>0</v>
      </c>
      <c r="AC43">
        <v>0</v>
      </c>
      <c r="AD43">
        <v>0</v>
      </c>
      <c r="AE43">
        <v>0</v>
      </c>
      <c r="AF43" s="13">
        <v>0</v>
      </c>
      <c r="AG43" s="13">
        <v>0</v>
      </c>
      <c r="AH43" s="13">
        <v>0</v>
      </c>
      <c r="AI43" s="13">
        <v>0</v>
      </c>
      <c r="AJ43" s="13">
        <v>0</v>
      </c>
      <c r="AK43" s="13">
        <v>0</v>
      </c>
      <c r="AL43">
        <v>0</v>
      </c>
      <c r="AM43">
        <v>0</v>
      </c>
      <c r="AN43">
        <v>0</v>
      </c>
      <c r="AO43">
        <v>0</v>
      </c>
      <c r="AP43">
        <v>0</v>
      </c>
      <c r="AQ43">
        <v>0</v>
      </c>
      <c r="AR43">
        <v>0</v>
      </c>
      <c r="AS43">
        <v>0</v>
      </c>
      <c r="AT43">
        <v>0</v>
      </c>
      <c r="AU43">
        <v>0</v>
      </c>
      <c r="AV43">
        <v>0</v>
      </c>
      <c r="AW43">
        <v>0</v>
      </c>
      <c r="AX43">
        <v>0</v>
      </c>
      <c r="AY43">
        <v>0</v>
      </c>
      <c r="AZ43">
        <v>0</v>
      </c>
      <c r="BA43">
        <v>0</v>
      </c>
      <c r="BB43">
        <v>0</v>
      </c>
      <c r="BC43">
        <v>0</v>
      </c>
      <c r="BD43">
        <v>0</v>
      </c>
      <c r="BE43">
        <v>0</v>
      </c>
      <c r="BF43">
        <v>0</v>
      </c>
      <c r="BG43">
        <v>0</v>
      </c>
      <c r="BH43">
        <v>0</v>
      </c>
      <c r="BI43">
        <v>0</v>
      </c>
      <c r="BJ43">
        <v>0</v>
      </c>
      <c r="BK43">
        <v>0</v>
      </c>
      <c r="BL43">
        <f t="shared" si="0"/>
        <v>0</v>
      </c>
      <c r="BM43">
        <f t="shared" si="1"/>
        <v>0</v>
      </c>
      <c r="BN43">
        <f t="shared" si="2"/>
        <v>0</v>
      </c>
      <c r="BO43" s="13">
        <f t="shared" si="3"/>
        <v>0</v>
      </c>
      <c r="BP43">
        <f t="shared" si="4"/>
        <v>0</v>
      </c>
      <c r="BQ43">
        <f t="shared" si="5"/>
        <v>0</v>
      </c>
      <c r="BR43">
        <f t="shared" si="6"/>
        <v>0</v>
      </c>
    </row>
    <row r="44" spans="1:70" x14ac:dyDescent="0.35">
      <c r="A44">
        <v>5</v>
      </c>
      <c r="B44">
        <v>0</v>
      </c>
      <c r="C44">
        <v>0</v>
      </c>
      <c r="D44">
        <v>0</v>
      </c>
      <c r="E44">
        <v>0</v>
      </c>
      <c r="F44">
        <v>0</v>
      </c>
      <c r="G44">
        <v>0</v>
      </c>
      <c r="H44">
        <v>0</v>
      </c>
      <c r="I44">
        <v>0</v>
      </c>
      <c r="J44">
        <v>0</v>
      </c>
      <c r="K44">
        <v>0</v>
      </c>
      <c r="L44">
        <v>0</v>
      </c>
      <c r="M44">
        <v>0</v>
      </c>
      <c r="N44">
        <v>0</v>
      </c>
      <c r="O44">
        <v>0</v>
      </c>
      <c r="P44">
        <v>0</v>
      </c>
      <c r="Q44">
        <v>0</v>
      </c>
      <c r="R44">
        <v>0</v>
      </c>
      <c r="S44">
        <v>0</v>
      </c>
      <c r="T44">
        <v>0</v>
      </c>
      <c r="U44">
        <v>0</v>
      </c>
      <c r="V44">
        <v>0</v>
      </c>
      <c r="W44">
        <v>0</v>
      </c>
      <c r="X44">
        <v>0</v>
      </c>
      <c r="Y44">
        <v>0</v>
      </c>
      <c r="Z44">
        <v>0</v>
      </c>
      <c r="AA44">
        <v>0</v>
      </c>
      <c r="AB44">
        <v>0</v>
      </c>
      <c r="AC44">
        <v>0</v>
      </c>
      <c r="AD44">
        <v>0</v>
      </c>
      <c r="AE44">
        <v>0</v>
      </c>
      <c r="AF44" s="13">
        <v>0</v>
      </c>
      <c r="AG44" s="13">
        <v>0</v>
      </c>
      <c r="AH44" s="13">
        <v>0</v>
      </c>
      <c r="AI44" s="13">
        <v>0</v>
      </c>
      <c r="AJ44" s="13">
        <v>0</v>
      </c>
      <c r="AK44" s="13">
        <v>0</v>
      </c>
      <c r="AL44">
        <v>0</v>
      </c>
      <c r="AM44">
        <v>0</v>
      </c>
      <c r="AN44">
        <v>0</v>
      </c>
      <c r="AO44">
        <v>0</v>
      </c>
      <c r="AP44">
        <v>0</v>
      </c>
      <c r="AQ44">
        <v>0</v>
      </c>
      <c r="AR44">
        <v>0</v>
      </c>
      <c r="AS44">
        <v>0</v>
      </c>
      <c r="AT44">
        <v>0</v>
      </c>
      <c r="AU44">
        <v>0</v>
      </c>
      <c r="AV44">
        <v>0</v>
      </c>
      <c r="AW44">
        <v>0</v>
      </c>
      <c r="AX44">
        <v>0</v>
      </c>
      <c r="AY44">
        <v>0</v>
      </c>
      <c r="AZ44">
        <v>0</v>
      </c>
      <c r="BA44">
        <v>0</v>
      </c>
      <c r="BB44">
        <v>0</v>
      </c>
      <c r="BC44">
        <v>0</v>
      </c>
      <c r="BD44">
        <v>0</v>
      </c>
      <c r="BE44">
        <v>0</v>
      </c>
      <c r="BF44">
        <v>0</v>
      </c>
      <c r="BG44">
        <v>0</v>
      </c>
      <c r="BH44">
        <v>0</v>
      </c>
      <c r="BI44">
        <v>0</v>
      </c>
      <c r="BJ44">
        <v>0</v>
      </c>
      <c r="BK44">
        <v>0</v>
      </c>
      <c r="BL44">
        <f t="shared" si="0"/>
        <v>0</v>
      </c>
      <c r="BM44">
        <f t="shared" si="1"/>
        <v>0</v>
      </c>
      <c r="BN44">
        <f t="shared" si="2"/>
        <v>0</v>
      </c>
      <c r="BO44" s="13">
        <f t="shared" si="3"/>
        <v>0</v>
      </c>
      <c r="BP44">
        <f t="shared" si="4"/>
        <v>0</v>
      </c>
      <c r="BQ44">
        <f t="shared" si="5"/>
        <v>0</v>
      </c>
      <c r="BR44">
        <f t="shared" si="6"/>
        <v>0</v>
      </c>
    </row>
    <row r="45" spans="1:70" x14ac:dyDescent="0.35">
      <c r="A45">
        <v>5</v>
      </c>
      <c r="B45">
        <v>0</v>
      </c>
      <c r="C45">
        <v>0</v>
      </c>
      <c r="D45">
        <v>0</v>
      </c>
      <c r="E45">
        <v>0</v>
      </c>
      <c r="F45">
        <v>0</v>
      </c>
      <c r="G45">
        <v>0</v>
      </c>
      <c r="H45">
        <v>0</v>
      </c>
      <c r="I45">
        <v>0</v>
      </c>
      <c r="J45">
        <v>0</v>
      </c>
      <c r="K45">
        <v>0</v>
      </c>
      <c r="L45">
        <v>0</v>
      </c>
      <c r="M45">
        <v>0</v>
      </c>
      <c r="N45">
        <v>0</v>
      </c>
      <c r="O45">
        <v>0</v>
      </c>
      <c r="P45">
        <v>0</v>
      </c>
      <c r="Q45">
        <v>0</v>
      </c>
      <c r="R45">
        <v>0</v>
      </c>
      <c r="S45">
        <v>0</v>
      </c>
      <c r="T45">
        <v>0</v>
      </c>
      <c r="U45">
        <v>0</v>
      </c>
      <c r="V45">
        <v>0</v>
      </c>
      <c r="W45">
        <v>0</v>
      </c>
      <c r="X45">
        <v>0</v>
      </c>
      <c r="Y45">
        <v>0</v>
      </c>
      <c r="Z45">
        <v>0</v>
      </c>
      <c r="AA45">
        <v>0</v>
      </c>
      <c r="AB45">
        <v>0</v>
      </c>
      <c r="AC45">
        <v>0</v>
      </c>
      <c r="AD45">
        <v>0</v>
      </c>
      <c r="AE45">
        <v>0</v>
      </c>
      <c r="AF45" s="13">
        <v>0</v>
      </c>
      <c r="AG45" s="13">
        <v>0</v>
      </c>
      <c r="AH45" s="13">
        <v>0</v>
      </c>
      <c r="AI45" s="13">
        <v>0</v>
      </c>
      <c r="AJ45" s="13">
        <v>0</v>
      </c>
      <c r="AK45" s="13">
        <v>0</v>
      </c>
      <c r="AL45">
        <v>0</v>
      </c>
      <c r="AM45">
        <v>0</v>
      </c>
      <c r="AN45">
        <v>0</v>
      </c>
      <c r="AO45">
        <v>0</v>
      </c>
      <c r="AP45">
        <v>0</v>
      </c>
      <c r="AQ45">
        <v>0</v>
      </c>
      <c r="AR45">
        <v>0</v>
      </c>
      <c r="AS45">
        <v>0</v>
      </c>
      <c r="AT45">
        <v>0</v>
      </c>
      <c r="AU45">
        <v>0</v>
      </c>
      <c r="AV45">
        <v>0</v>
      </c>
      <c r="AW45">
        <v>0</v>
      </c>
      <c r="AX45">
        <v>0</v>
      </c>
      <c r="AY45">
        <v>0</v>
      </c>
      <c r="AZ45">
        <v>0</v>
      </c>
      <c r="BA45">
        <v>0</v>
      </c>
      <c r="BB45">
        <v>0</v>
      </c>
      <c r="BC45">
        <v>0</v>
      </c>
      <c r="BD45">
        <v>0</v>
      </c>
      <c r="BE45">
        <v>0</v>
      </c>
      <c r="BF45">
        <v>0</v>
      </c>
      <c r="BG45">
        <v>0</v>
      </c>
      <c r="BH45">
        <v>0</v>
      </c>
      <c r="BI45">
        <v>0</v>
      </c>
      <c r="BJ45">
        <v>0</v>
      </c>
      <c r="BK45">
        <v>0</v>
      </c>
      <c r="BL45">
        <f t="shared" si="0"/>
        <v>0</v>
      </c>
      <c r="BM45">
        <f t="shared" si="1"/>
        <v>0</v>
      </c>
      <c r="BN45">
        <f t="shared" si="2"/>
        <v>0</v>
      </c>
      <c r="BO45" s="13">
        <f t="shared" si="3"/>
        <v>0</v>
      </c>
      <c r="BP45">
        <f t="shared" si="4"/>
        <v>0</v>
      </c>
      <c r="BQ45">
        <f t="shared" si="5"/>
        <v>0</v>
      </c>
      <c r="BR45">
        <f t="shared" si="6"/>
        <v>0</v>
      </c>
    </row>
    <row r="46" spans="1:70" x14ac:dyDescent="0.35">
      <c r="A46">
        <v>5</v>
      </c>
      <c r="B46">
        <v>0</v>
      </c>
      <c r="C46">
        <v>0</v>
      </c>
      <c r="D46">
        <v>0</v>
      </c>
      <c r="E46">
        <v>0</v>
      </c>
      <c r="F46">
        <v>0</v>
      </c>
      <c r="G46">
        <v>0</v>
      </c>
      <c r="H46">
        <v>0</v>
      </c>
      <c r="I46">
        <v>0</v>
      </c>
      <c r="J46">
        <v>0</v>
      </c>
      <c r="K46">
        <v>0</v>
      </c>
      <c r="L46">
        <v>0</v>
      </c>
      <c r="M46">
        <v>0</v>
      </c>
      <c r="N46">
        <v>0</v>
      </c>
      <c r="O46">
        <v>0</v>
      </c>
      <c r="P46">
        <v>0</v>
      </c>
      <c r="Q46">
        <v>0</v>
      </c>
      <c r="R46">
        <v>0</v>
      </c>
      <c r="S46">
        <v>0</v>
      </c>
      <c r="T46">
        <v>0</v>
      </c>
      <c r="U46">
        <v>0</v>
      </c>
      <c r="V46">
        <v>0</v>
      </c>
      <c r="W46">
        <v>0</v>
      </c>
      <c r="X46">
        <v>0</v>
      </c>
      <c r="Y46">
        <v>0</v>
      </c>
      <c r="Z46">
        <v>0</v>
      </c>
      <c r="AA46">
        <v>0</v>
      </c>
      <c r="AB46">
        <v>0</v>
      </c>
      <c r="AC46">
        <v>0</v>
      </c>
      <c r="AD46">
        <v>0</v>
      </c>
      <c r="AE46">
        <v>0</v>
      </c>
      <c r="AF46" s="13">
        <v>0</v>
      </c>
      <c r="AG46" s="13">
        <v>0</v>
      </c>
      <c r="AH46" s="13">
        <v>0</v>
      </c>
      <c r="AI46" s="13">
        <v>0</v>
      </c>
      <c r="AJ46" s="13">
        <v>0</v>
      </c>
      <c r="AK46" s="13">
        <v>0</v>
      </c>
      <c r="AL46">
        <v>0</v>
      </c>
      <c r="AM46">
        <v>0</v>
      </c>
      <c r="AN46">
        <v>0</v>
      </c>
      <c r="AO46">
        <v>0</v>
      </c>
      <c r="AP46">
        <v>0</v>
      </c>
      <c r="AQ46">
        <v>0</v>
      </c>
      <c r="AR46">
        <v>0</v>
      </c>
      <c r="AS46">
        <v>0</v>
      </c>
      <c r="AT46">
        <v>0</v>
      </c>
      <c r="AU46">
        <v>0</v>
      </c>
      <c r="AV46">
        <v>0</v>
      </c>
      <c r="AW46">
        <v>0</v>
      </c>
      <c r="AX46">
        <v>0</v>
      </c>
      <c r="AY46">
        <v>0</v>
      </c>
      <c r="AZ46">
        <v>0</v>
      </c>
      <c r="BA46">
        <v>0</v>
      </c>
      <c r="BB46">
        <v>0</v>
      </c>
      <c r="BC46">
        <v>0</v>
      </c>
      <c r="BD46">
        <v>0</v>
      </c>
      <c r="BE46">
        <v>0</v>
      </c>
      <c r="BF46">
        <v>0</v>
      </c>
      <c r="BG46">
        <v>0</v>
      </c>
      <c r="BH46">
        <v>0</v>
      </c>
      <c r="BI46">
        <v>0</v>
      </c>
      <c r="BJ46">
        <v>0</v>
      </c>
      <c r="BK46">
        <v>0</v>
      </c>
      <c r="BL46">
        <f t="shared" si="0"/>
        <v>0</v>
      </c>
      <c r="BM46">
        <f t="shared" si="1"/>
        <v>0</v>
      </c>
      <c r="BN46">
        <f t="shared" si="2"/>
        <v>0</v>
      </c>
      <c r="BO46" s="13">
        <f t="shared" si="3"/>
        <v>0</v>
      </c>
      <c r="BP46">
        <f t="shared" si="4"/>
        <v>0</v>
      </c>
      <c r="BQ46">
        <f t="shared" si="5"/>
        <v>0</v>
      </c>
      <c r="BR46">
        <f t="shared" si="6"/>
        <v>0</v>
      </c>
    </row>
    <row r="47" spans="1:70" x14ac:dyDescent="0.35">
      <c r="A47">
        <v>5</v>
      </c>
      <c r="B47">
        <v>1</v>
      </c>
      <c r="C47">
        <v>0</v>
      </c>
      <c r="D47">
        <v>0</v>
      </c>
      <c r="E47">
        <v>0</v>
      </c>
      <c r="F47">
        <v>0</v>
      </c>
      <c r="G47">
        <v>0</v>
      </c>
      <c r="H47">
        <v>0</v>
      </c>
      <c r="I47">
        <v>0</v>
      </c>
      <c r="J47">
        <v>0</v>
      </c>
      <c r="K47">
        <v>0</v>
      </c>
      <c r="L47">
        <v>0</v>
      </c>
      <c r="M47">
        <v>0</v>
      </c>
      <c r="N47">
        <v>0</v>
      </c>
      <c r="O47">
        <v>0</v>
      </c>
      <c r="P47">
        <v>0</v>
      </c>
      <c r="Q47">
        <v>0</v>
      </c>
      <c r="R47">
        <v>0</v>
      </c>
      <c r="S47">
        <v>0</v>
      </c>
      <c r="T47">
        <v>0</v>
      </c>
      <c r="U47">
        <v>0</v>
      </c>
      <c r="V47">
        <v>0</v>
      </c>
      <c r="W47">
        <v>0</v>
      </c>
      <c r="X47">
        <v>0</v>
      </c>
      <c r="Y47">
        <v>0</v>
      </c>
      <c r="Z47">
        <v>0</v>
      </c>
      <c r="AA47">
        <v>0</v>
      </c>
      <c r="AB47">
        <v>0</v>
      </c>
      <c r="AC47">
        <v>0</v>
      </c>
      <c r="AD47">
        <v>0</v>
      </c>
      <c r="AE47">
        <v>0</v>
      </c>
      <c r="AF47" s="13">
        <v>0</v>
      </c>
      <c r="AG47" s="13">
        <v>0</v>
      </c>
      <c r="AH47" s="13">
        <v>0</v>
      </c>
      <c r="AI47" s="13">
        <v>0</v>
      </c>
      <c r="AJ47" s="13">
        <v>0</v>
      </c>
      <c r="AK47" s="13">
        <v>0</v>
      </c>
      <c r="AL47">
        <v>0</v>
      </c>
      <c r="AM47">
        <v>0</v>
      </c>
      <c r="AN47">
        <v>0</v>
      </c>
      <c r="AO47">
        <v>0</v>
      </c>
      <c r="AP47">
        <v>0</v>
      </c>
      <c r="AQ47">
        <v>0</v>
      </c>
      <c r="AR47">
        <v>0</v>
      </c>
      <c r="AS47">
        <v>0</v>
      </c>
      <c r="AT47">
        <v>0</v>
      </c>
      <c r="AU47">
        <v>0</v>
      </c>
      <c r="AV47">
        <v>0</v>
      </c>
      <c r="AW47">
        <v>0</v>
      </c>
      <c r="AX47">
        <v>0</v>
      </c>
      <c r="AY47">
        <v>0</v>
      </c>
      <c r="AZ47">
        <v>0</v>
      </c>
      <c r="BA47">
        <v>0</v>
      </c>
      <c r="BB47">
        <v>0</v>
      </c>
      <c r="BC47">
        <v>0</v>
      </c>
      <c r="BD47">
        <v>0</v>
      </c>
      <c r="BE47">
        <v>0</v>
      </c>
      <c r="BF47">
        <v>0</v>
      </c>
      <c r="BG47">
        <v>0</v>
      </c>
      <c r="BH47">
        <v>0</v>
      </c>
      <c r="BI47">
        <v>0</v>
      </c>
      <c r="BJ47">
        <v>0</v>
      </c>
      <c r="BK47">
        <v>0</v>
      </c>
      <c r="BL47">
        <f t="shared" si="0"/>
        <v>0</v>
      </c>
      <c r="BM47">
        <f t="shared" si="1"/>
        <v>0</v>
      </c>
      <c r="BN47">
        <f t="shared" si="2"/>
        <v>0</v>
      </c>
      <c r="BO47" s="13">
        <f t="shared" si="3"/>
        <v>0</v>
      </c>
      <c r="BP47">
        <f t="shared" si="4"/>
        <v>0</v>
      </c>
      <c r="BQ47">
        <f t="shared" si="5"/>
        <v>0</v>
      </c>
      <c r="BR47">
        <f t="shared" si="6"/>
        <v>0</v>
      </c>
    </row>
    <row r="48" spans="1:70" x14ac:dyDescent="0.35">
      <c r="A48">
        <v>5</v>
      </c>
      <c r="B48">
        <v>1</v>
      </c>
      <c r="C48">
        <v>0</v>
      </c>
      <c r="D48">
        <v>0</v>
      </c>
      <c r="E48">
        <v>0</v>
      </c>
      <c r="F48">
        <v>0</v>
      </c>
      <c r="G48">
        <v>0</v>
      </c>
      <c r="H48">
        <v>0</v>
      </c>
      <c r="I48">
        <v>0</v>
      </c>
      <c r="J48">
        <v>0</v>
      </c>
      <c r="K48">
        <v>0</v>
      </c>
      <c r="L48">
        <v>0</v>
      </c>
      <c r="M48">
        <v>0</v>
      </c>
      <c r="N48">
        <v>0</v>
      </c>
      <c r="O48">
        <v>0</v>
      </c>
      <c r="P48">
        <v>0</v>
      </c>
      <c r="Q48">
        <v>0</v>
      </c>
      <c r="R48">
        <v>0</v>
      </c>
      <c r="S48">
        <v>0</v>
      </c>
      <c r="T48">
        <v>0</v>
      </c>
      <c r="U48">
        <v>0</v>
      </c>
      <c r="V48">
        <v>0</v>
      </c>
      <c r="W48">
        <v>0</v>
      </c>
      <c r="X48">
        <v>0</v>
      </c>
      <c r="Y48">
        <v>0</v>
      </c>
      <c r="Z48">
        <v>0</v>
      </c>
      <c r="AA48">
        <v>0</v>
      </c>
      <c r="AB48">
        <v>0</v>
      </c>
      <c r="AC48">
        <v>0</v>
      </c>
      <c r="AD48">
        <v>0</v>
      </c>
      <c r="AE48">
        <v>0</v>
      </c>
      <c r="AF48" s="13">
        <v>0</v>
      </c>
      <c r="AG48" s="13">
        <v>0</v>
      </c>
      <c r="AH48" s="13">
        <v>0</v>
      </c>
      <c r="AI48" s="13">
        <v>0</v>
      </c>
      <c r="AJ48" s="13">
        <v>0</v>
      </c>
      <c r="AK48" s="13">
        <v>0</v>
      </c>
      <c r="AL48">
        <v>0</v>
      </c>
      <c r="AM48">
        <v>0</v>
      </c>
      <c r="AN48">
        <v>0</v>
      </c>
      <c r="AO48">
        <v>0</v>
      </c>
      <c r="AP48">
        <v>0</v>
      </c>
      <c r="AQ48">
        <v>0</v>
      </c>
      <c r="AR48">
        <v>0</v>
      </c>
      <c r="AS48">
        <v>0</v>
      </c>
      <c r="AT48">
        <v>0</v>
      </c>
      <c r="AU48">
        <v>0</v>
      </c>
      <c r="AV48">
        <v>0</v>
      </c>
      <c r="AW48">
        <v>0</v>
      </c>
      <c r="AX48">
        <v>0</v>
      </c>
      <c r="AY48">
        <v>0</v>
      </c>
      <c r="AZ48">
        <v>0</v>
      </c>
      <c r="BA48">
        <v>0</v>
      </c>
      <c r="BB48">
        <v>0</v>
      </c>
      <c r="BC48">
        <v>0</v>
      </c>
      <c r="BD48">
        <v>0</v>
      </c>
      <c r="BE48">
        <v>0</v>
      </c>
      <c r="BF48">
        <v>0</v>
      </c>
      <c r="BG48">
        <v>0</v>
      </c>
      <c r="BH48">
        <v>0</v>
      </c>
      <c r="BI48">
        <v>0</v>
      </c>
      <c r="BJ48">
        <v>0</v>
      </c>
      <c r="BK48">
        <v>0</v>
      </c>
      <c r="BL48">
        <f t="shared" si="0"/>
        <v>0</v>
      </c>
      <c r="BM48">
        <f t="shared" si="1"/>
        <v>0</v>
      </c>
      <c r="BN48">
        <f t="shared" si="2"/>
        <v>0</v>
      </c>
      <c r="BO48" s="13">
        <f t="shared" si="3"/>
        <v>0</v>
      </c>
      <c r="BP48">
        <f t="shared" si="4"/>
        <v>0</v>
      </c>
      <c r="BQ48">
        <f t="shared" si="5"/>
        <v>0</v>
      </c>
      <c r="BR48">
        <f t="shared" si="6"/>
        <v>0</v>
      </c>
    </row>
    <row r="49" spans="1:70" x14ac:dyDescent="0.35">
      <c r="A49">
        <v>5</v>
      </c>
      <c r="B49">
        <v>1</v>
      </c>
      <c r="C49">
        <v>0</v>
      </c>
      <c r="D49">
        <v>0</v>
      </c>
      <c r="E49">
        <v>0</v>
      </c>
      <c r="F49">
        <v>0</v>
      </c>
      <c r="G49">
        <v>0</v>
      </c>
      <c r="H49">
        <v>0</v>
      </c>
      <c r="I49">
        <v>0</v>
      </c>
      <c r="J49">
        <v>0</v>
      </c>
      <c r="K49">
        <v>0</v>
      </c>
      <c r="L49">
        <v>0</v>
      </c>
      <c r="M49">
        <v>0</v>
      </c>
      <c r="N49">
        <v>0</v>
      </c>
      <c r="O49">
        <v>0</v>
      </c>
      <c r="P49">
        <v>0</v>
      </c>
      <c r="Q49">
        <v>0</v>
      </c>
      <c r="R49">
        <v>0</v>
      </c>
      <c r="S49">
        <v>0</v>
      </c>
      <c r="T49">
        <v>0</v>
      </c>
      <c r="U49">
        <v>0</v>
      </c>
      <c r="V49">
        <v>0</v>
      </c>
      <c r="W49">
        <v>0</v>
      </c>
      <c r="X49">
        <v>0</v>
      </c>
      <c r="Y49">
        <v>0</v>
      </c>
      <c r="Z49">
        <v>0</v>
      </c>
      <c r="AA49">
        <v>0</v>
      </c>
      <c r="AB49">
        <v>0</v>
      </c>
      <c r="AC49">
        <v>0</v>
      </c>
      <c r="AD49">
        <v>0</v>
      </c>
      <c r="AE49">
        <v>0</v>
      </c>
      <c r="AF49" s="13">
        <v>0</v>
      </c>
      <c r="AG49" s="13">
        <v>0</v>
      </c>
      <c r="AH49" s="13">
        <v>0</v>
      </c>
      <c r="AI49" s="13">
        <v>0</v>
      </c>
      <c r="AJ49" s="13">
        <v>0</v>
      </c>
      <c r="AK49" s="13">
        <v>0</v>
      </c>
      <c r="AL49">
        <v>0</v>
      </c>
      <c r="AM49">
        <v>0</v>
      </c>
      <c r="AN49">
        <v>0</v>
      </c>
      <c r="AO49">
        <v>0</v>
      </c>
      <c r="AP49">
        <v>0</v>
      </c>
      <c r="AQ49">
        <v>0</v>
      </c>
      <c r="AR49">
        <v>0</v>
      </c>
      <c r="AS49">
        <v>0</v>
      </c>
      <c r="AT49">
        <v>0</v>
      </c>
      <c r="AU49">
        <v>0</v>
      </c>
      <c r="AV49">
        <v>0</v>
      </c>
      <c r="AW49">
        <v>0</v>
      </c>
      <c r="AX49">
        <v>0</v>
      </c>
      <c r="AY49">
        <v>0</v>
      </c>
      <c r="AZ49">
        <v>0</v>
      </c>
      <c r="BA49">
        <v>0</v>
      </c>
      <c r="BB49">
        <v>0</v>
      </c>
      <c r="BC49">
        <v>0</v>
      </c>
      <c r="BD49">
        <v>0</v>
      </c>
      <c r="BE49">
        <v>0</v>
      </c>
      <c r="BF49">
        <v>0</v>
      </c>
      <c r="BG49">
        <v>0</v>
      </c>
      <c r="BH49">
        <v>0</v>
      </c>
      <c r="BI49">
        <v>0</v>
      </c>
      <c r="BJ49">
        <v>0</v>
      </c>
      <c r="BK49">
        <v>0</v>
      </c>
      <c r="BL49">
        <f t="shared" si="0"/>
        <v>0</v>
      </c>
      <c r="BM49">
        <f t="shared" si="1"/>
        <v>0</v>
      </c>
      <c r="BN49">
        <f t="shared" si="2"/>
        <v>0</v>
      </c>
      <c r="BO49" s="13">
        <f t="shared" si="3"/>
        <v>0</v>
      </c>
      <c r="BP49">
        <f t="shared" si="4"/>
        <v>0</v>
      </c>
      <c r="BQ49">
        <f t="shared" si="5"/>
        <v>0</v>
      </c>
      <c r="BR49">
        <f t="shared" si="6"/>
        <v>0</v>
      </c>
    </row>
    <row r="50" spans="1:70" x14ac:dyDescent="0.35">
      <c r="A50">
        <v>5</v>
      </c>
      <c r="B50">
        <v>1</v>
      </c>
      <c r="C50">
        <v>0</v>
      </c>
      <c r="D50">
        <v>0</v>
      </c>
      <c r="E50">
        <v>0</v>
      </c>
      <c r="F50">
        <v>0</v>
      </c>
      <c r="G50">
        <v>0</v>
      </c>
      <c r="H50">
        <v>0</v>
      </c>
      <c r="I50">
        <v>0</v>
      </c>
      <c r="J50">
        <v>0</v>
      </c>
      <c r="K50">
        <v>0</v>
      </c>
      <c r="L50">
        <v>0</v>
      </c>
      <c r="M50">
        <v>0</v>
      </c>
      <c r="N50">
        <v>0</v>
      </c>
      <c r="O50">
        <v>0</v>
      </c>
      <c r="P50">
        <v>0</v>
      </c>
      <c r="Q50">
        <v>0</v>
      </c>
      <c r="R50">
        <v>0</v>
      </c>
      <c r="S50">
        <v>0</v>
      </c>
      <c r="T50">
        <v>0</v>
      </c>
      <c r="U50">
        <v>0</v>
      </c>
      <c r="V50">
        <v>0</v>
      </c>
      <c r="W50">
        <v>0</v>
      </c>
      <c r="X50">
        <v>0</v>
      </c>
      <c r="Y50">
        <v>0</v>
      </c>
      <c r="Z50">
        <v>0</v>
      </c>
      <c r="AA50">
        <v>0</v>
      </c>
      <c r="AB50">
        <v>0</v>
      </c>
      <c r="AC50">
        <v>0</v>
      </c>
      <c r="AD50">
        <v>0</v>
      </c>
      <c r="AE50">
        <v>0</v>
      </c>
      <c r="AF50" s="13">
        <v>0</v>
      </c>
      <c r="AG50" s="13">
        <v>0</v>
      </c>
      <c r="AH50" s="13">
        <v>0</v>
      </c>
      <c r="AI50" s="13">
        <v>0</v>
      </c>
      <c r="AJ50" s="13">
        <v>0</v>
      </c>
      <c r="AK50" s="13">
        <v>0</v>
      </c>
      <c r="AL50">
        <v>0</v>
      </c>
      <c r="AM50">
        <v>0</v>
      </c>
      <c r="AN50">
        <v>0</v>
      </c>
      <c r="AO50">
        <v>0</v>
      </c>
      <c r="AP50">
        <v>0</v>
      </c>
      <c r="AQ50">
        <v>0</v>
      </c>
      <c r="AR50">
        <v>0</v>
      </c>
      <c r="AS50">
        <v>0</v>
      </c>
      <c r="AT50">
        <v>0</v>
      </c>
      <c r="AU50">
        <v>0</v>
      </c>
      <c r="AV50">
        <v>0</v>
      </c>
      <c r="AW50">
        <v>0</v>
      </c>
      <c r="AX50">
        <v>0</v>
      </c>
      <c r="AY50">
        <v>0</v>
      </c>
      <c r="AZ50">
        <v>0</v>
      </c>
      <c r="BA50">
        <v>0</v>
      </c>
      <c r="BB50">
        <v>0</v>
      </c>
      <c r="BC50">
        <v>0</v>
      </c>
      <c r="BD50">
        <v>0</v>
      </c>
      <c r="BE50">
        <v>0</v>
      </c>
      <c r="BF50">
        <v>0</v>
      </c>
      <c r="BG50">
        <v>0</v>
      </c>
      <c r="BH50">
        <v>0</v>
      </c>
      <c r="BI50">
        <v>0</v>
      </c>
      <c r="BJ50">
        <v>0</v>
      </c>
      <c r="BK50">
        <v>0</v>
      </c>
      <c r="BL50">
        <f t="shared" si="0"/>
        <v>0</v>
      </c>
      <c r="BM50">
        <f t="shared" si="1"/>
        <v>0</v>
      </c>
      <c r="BN50">
        <f t="shared" si="2"/>
        <v>0</v>
      </c>
      <c r="BO50" s="13">
        <f t="shared" si="3"/>
        <v>0</v>
      </c>
      <c r="BP50">
        <f t="shared" si="4"/>
        <v>0</v>
      </c>
      <c r="BQ50">
        <f t="shared" si="5"/>
        <v>0</v>
      </c>
      <c r="BR50">
        <f t="shared" si="6"/>
        <v>0</v>
      </c>
    </row>
    <row r="51" spans="1:70" x14ac:dyDescent="0.35">
      <c r="A51">
        <v>5</v>
      </c>
      <c r="B51">
        <v>1</v>
      </c>
      <c r="C51">
        <v>0</v>
      </c>
      <c r="D51">
        <v>0</v>
      </c>
      <c r="E51">
        <v>0</v>
      </c>
      <c r="F51">
        <v>0</v>
      </c>
      <c r="G51">
        <v>0</v>
      </c>
      <c r="H51">
        <v>0</v>
      </c>
      <c r="I51">
        <v>0</v>
      </c>
      <c r="J51">
        <v>0</v>
      </c>
      <c r="K51">
        <v>0</v>
      </c>
      <c r="L51">
        <v>0</v>
      </c>
      <c r="M51">
        <v>0</v>
      </c>
      <c r="N51">
        <v>0</v>
      </c>
      <c r="O51">
        <v>0</v>
      </c>
      <c r="P51">
        <v>0</v>
      </c>
      <c r="Q51">
        <v>0</v>
      </c>
      <c r="R51">
        <v>0</v>
      </c>
      <c r="S51">
        <v>0</v>
      </c>
      <c r="T51">
        <v>0</v>
      </c>
      <c r="U51">
        <v>0</v>
      </c>
      <c r="V51">
        <v>0</v>
      </c>
      <c r="W51">
        <v>0</v>
      </c>
      <c r="X51">
        <v>0</v>
      </c>
      <c r="Y51">
        <v>0</v>
      </c>
      <c r="Z51">
        <v>0</v>
      </c>
      <c r="AA51">
        <v>0</v>
      </c>
      <c r="AB51">
        <v>0</v>
      </c>
      <c r="AC51">
        <v>0</v>
      </c>
      <c r="AD51">
        <v>0</v>
      </c>
      <c r="AE51">
        <v>0</v>
      </c>
      <c r="AF51" s="13">
        <v>0</v>
      </c>
      <c r="AG51" s="13">
        <v>0</v>
      </c>
      <c r="AH51" s="13">
        <v>0</v>
      </c>
      <c r="AI51" s="13">
        <v>0</v>
      </c>
      <c r="AJ51" s="13">
        <v>0</v>
      </c>
      <c r="AK51" s="13">
        <v>0</v>
      </c>
      <c r="AL51">
        <v>0</v>
      </c>
      <c r="AM51">
        <v>0</v>
      </c>
      <c r="AN51">
        <v>0</v>
      </c>
      <c r="AO51">
        <v>0</v>
      </c>
      <c r="AP51">
        <v>0</v>
      </c>
      <c r="AQ51">
        <v>0</v>
      </c>
      <c r="AR51">
        <v>0</v>
      </c>
      <c r="AS51">
        <v>0</v>
      </c>
      <c r="AT51">
        <v>0</v>
      </c>
      <c r="AU51">
        <v>0</v>
      </c>
      <c r="AV51">
        <v>0</v>
      </c>
      <c r="AW51">
        <v>0</v>
      </c>
      <c r="AX51">
        <v>0</v>
      </c>
      <c r="AY51">
        <v>0</v>
      </c>
      <c r="AZ51">
        <v>0</v>
      </c>
      <c r="BA51">
        <v>0</v>
      </c>
      <c r="BB51">
        <v>0</v>
      </c>
      <c r="BC51">
        <v>0</v>
      </c>
      <c r="BD51">
        <v>0</v>
      </c>
      <c r="BE51">
        <v>0</v>
      </c>
      <c r="BF51">
        <v>0</v>
      </c>
      <c r="BG51">
        <v>0</v>
      </c>
      <c r="BH51">
        <v>0</v>
      </c>
      <c r="BI51">
        <v>0</v>
      </c>
      <c r="BJ51">
        <v>0</v>
      </c>
      <c r="BK51">
        <v>0</v>
      </c>
      <c r="BL51">
        <f t="shared" si="0"/>
        <v>0</v>
      </c>
      <c r="BM51">
        <f t="shared" si="1"/>
        <v>0</v>
      </c>
      <c r="BN51">
        <f t="shared" si="2"/>
        <v>0</v>
      </c>
      <c r="BO51" s="13">
        <f t="shared" si="3"/>
        <v>0</v>
      </c>
      <c r="BP51">
        <f t="shared" si="4"/>
        <v>0</v>
      </c>
      <c r="BQ51">
        <f t="shared" si="5"/>
        <v>0</v>
      </c>
      <c r="BR51">
        <f t="shared" si="6"/>
        <v>0</v>
      </c>
    </row>
    <row r="52" spans="1:70" x14ac:dyDescent="0.35">
      <c r="A52">
        <v>6</v>
      </c>
      <c r="B52">
        <v>0</v>
      </c>
      <c r="C52">
        <v>0</v>
      </c>
      <c r="D52">
        <v>0</v>
      </c>
      <c r="E52">
        <v>0</v>
      </c>
      <c r="F52">
        <v>0</v>
      </c>
      <c r="G52">
        <v>0</v>
      </c>
      <c r="H52">
        <v>0</v>
      </c>
      <c r="I52">
        <v>0</v>
      </c>
      <c r="J52">
        <v>0</v>
      </c>
      <c r="K52">
        <v>0</v>
      </c>
      <c r="L52">
        <v>0</v>
      </c>
      <c r="M52">
        <v>0</v>
      </c>
      <c r="N52">
        <v>0</v>
      </c>
      <c r="O52">
        <v>0</v>
      </c>
      <c r="P52">
        <v>0</v>
      </c>
      <c r="Q52">
        <v>0</v>
      </c>
      <c r="R52">
        <v>0</v>
      </c>
      <c r="S52">
        <v>0</v>
      </c>
      <c r="T52">
        <v>0</v>
      </c>
      <c r="U52">
        <v>0</v>
      </c>
      <c r="V52">
        <v>0</v>
      </c>
      <c r="W52">
        <v>0</v>
      </c>
      <c r="X52">
        <v>0</v>
      </c>
      <c r="Y52">
        <v>0</v>
      </c>
      <c r="Z52">
        <v>0</v>
      </c>
      <c r="AA52">
        <v>0</v>
      </c>
      <c r="AB52">
        <v>0</v>
      </c>
      <c r="AC52">
        <v>0</v>
      </c>
      <c r="AD52">
        <v>0</v>
      </c>
      <c r="AE52">
        <v>0</v>
      </c>
      <c r="AF52" s="13">
        <v>0</v>
      </c>
      <c r="AG52" s="13">
        <v>0</v>
      </c>
      <c r="AH52" s="13">
        <v>0</v>
      </c>
      <c r="AI52" s="13">
        <v>0</v>
      </c>
      <c r="AJ52" s="13">
        <v>0</v>
      </c>
      <c r="AK52" s="13">
        <v>0</v>
      </c>
      <c r="AL52">
        <v>0</v>
      </c>
      <c r="AM52">
        <v>0</v>
      </c>
      <c r="AN52">
        <v>0</v>
      </c>
      <c r="AO52">
        <v>0</v>
      </c>
      <c r="AP52">
        <v>0</v>
      </c>
      <c r="AQ52">
        <v>0</v>
      </c>
      <c r="AR52">
        <v>0</v>
      </c>
      <c r="AS52">
        <v>0</v>
      </c>
      <c r="AT52">
        <v>0</v>
      </c>
      <c r="AU52">
        <v>0</v>
      </c>
      <c r="AV52">
        <v>0</v>
      </c>
      <c r="AW52">
        <v>0</v>
      </c>
      <c r="AX52">
        <v>0</v>
      </c>
      <c r="AY52">
        <v>0</v>
      </c>
      <c r="AZ52">
        <v>0</v>
      </c>
      <c r="BA52">
        <v>0</v>
      </c>
      <c r="BB52">
        <v>0</v>
      </c>
      <c r="BC52">
        <v>0</v>
      </c>
      <c r="BD52">
        <v>0</v>
      </c>
      <c r="BE52">
        <v>0</v>
      </c>
      <c r="BF52">
        <v>0</v>
      </c>
      <c r="BG52">
        <v>0</v>
      </c>
      <c r="BH52">
        <v>0</v>
      </c>
      <c r="BI52">
        <v>0</v>
      </c>
      <c r="BJ52">
        <v>0</v>
      </c>
      <c r="BK52">
        <v>0</v>
      </c>
      <c r="BL52">
        <f t="shared" si="0"/>
        <v>0</v>
      </c>
      <c r="BM52">
        <f t="shared" si="1"/>
        <v>0</v>
      </c>
      <c r="BN52">
        <f t="shared" si="2"/>
        <v>0</v>
      </c>
      <c r="BO52" s="13">
        <f t="shared" si="3"/>
        <v>0</v>
      </c>
      <c r="BP52">
        <f t="shared" si="4"/>
        <v>0</v>
      </c>
      <c r="BQ52">
        <f t="shared" si="5"/>
        <v>0</v>
      </c>
      <c r="BR52">
        <f t="shared" si="6"/>
        <v>0</v>
      </c>
    </row>
    <row r="53" spans="1:70" x14ac:dyDescent="0.35">
      <c r="A53">
        <v>6</v>
      </c>
      <c r="B53">
        <v>0</v>
      </c>
      <c r="C53">
        <v>0</v>
      </c>
      <c r="D53">
        <v>0</v>
      </c>
      <c r="E53">
        <v>0</v>
      </c>
      <c r="F53">
        <v>0</v>
      </c>
      <c r="G53">
        <v>0</v>
      </c>
      <c r="H53">
        <v>0</v>
      </c>
      <c r="I53">
        <v>0</v>
      </c>
      <c r="J53">
        <v>0</v>
      </c>
      <c r="K53">
        <v>0</v>
      </c>
      <c r="L53">
        <v>0</v>
      </c>
      <c r="M53">
        <v>0</v>
      </c>
      <c r="N53">
        <v>0</v>
      </c>
      <c r="O53">
        <v>0</v>
      </c>
      <c r="P53">
        <v>0</v>
      </c>
      <c r="Q53">
        <v>0</v>
      </c>
      <c r="R53">
        <v>0</v>
      </c>
      <c r="S53">
        <v>0</v>
      </c>
      <c r="T53">
        <v>0</v>
      </c>
      <c r="U53">
        <v>0</v>
      </c>
      <c r="V53">
        <v>0</v>
      </c>
      <c r="W53">
        <v>0</v>
      </c>
      <c r="X53">
        <v>0</v>
      </c>
      <c r="Y53">
        <v>0</v>
      </c>
      <c r="Z53">
        <v>0</v>
      </c>
      <c r="AA53">
        <v>0</v>
      </c>
      <c r="AB53">
        <v>0</v>
      </c>
      <c r="AC53">
        <v>0</v>
      </c>
      <c r="AD53">
        <v>0</v>
      </c>
      <c r="AE53">
        <v>0</v>
      </c>
      <c r="AF53" s="13">
        <v>0</v>
      </c>
      <c r="AG53" s="13">
        <v>0</v>
      </c>
      <c r="AH53" s="13">
        <v>0</v>
      </c>
      <c r="AI53" s="13">
        <v>0</v>
      </c>
      <c r="AJ53" s="13">
        <v>0</v>
      </c>
      <c r="AK53" s="13">
        <v>0</v>
      </c>
      <c r="AL53">
        <v>0</v>
      </c>
      <c r="AM53">
        <v>0</v>
      </c>
      <c r="AN53">
        <v>0</v>
      </c>
      <c r="AO53">
        <v>0</v>
      </c>
      <c r="AP53">
        <v>0</v>
      </c>
      <c r="AQ53">
        <v>0</v>
      </c>
      <c r="AR53">
        <v>0</v>
      </c>
      <c r="AS53">
        <v>0</v>
      </c>
      <c r="AT53">
        <v>0</v>
      </c>
      <c r="AU53">
        <v>0</v>
      </c>
      <c r="AV53">
        <v>0</v>
      </c>
      <c r="AW53">
        <v>0</v>
      </c>
      <c r="AX53">
        <v>0</v>
      </c>
      <c r="AY53">
        <v>0</v>
      </c>
      <c r="AZ53">
        <v>0</v>
      </c>
      <c r="BA53">
        <v>0</v>
      </c>
      <c r="BB53">
        <v>0</v>
      </c>
      <c r="BC53">
        <v>0</v>
      </c>
      <c r="BD53">
        <v>0</v>
      </c>
      <c r="BE53">
        <v>0</v>
      </c>
      <c r="BF53">
        <v>0</v>
      </c>
      <c r="BG53">
        <v>0</v>
      </c>
      <c r="BH53">
        <v>0</v>
      </c>
      <c r="BI53">
        <v>0</v>
      </c>
      <c r="BJ53">
        <v>0</v>
      </c>
      <c r="BK53">
        <v>0</v>
      </c>
      <c r="BL53">
        <f t="shared" si="0"/>
        <v>0</v>
      </c>
      <c r="BM53">
        <f t="shared" si="1"/>
        <v>0</v>
      </c>
      <c r="BN53">
        <f t="shared" si="2"/>
        <v>0</v>
      </c>
      <c r="BO53" s="13">
        <f t="shared" si="3"/>
        <v>0</v>
      </c>
      <c r="BP53">
        <f t="shared" si="4"/>
        <v>0</v>
      </c>
      <c r="BQ53">
        <f t="shared" si="5"/>
        <v>0</v>
      </c>
      <c r="BR53">
        <f t="shared" si="6"/>
        <v>0</v>
      </c>
    </row>
    <row r="54" spans="1:70" x14ac:dyDescent="0.35">
      <c r="A54">
        <v>6</v>
      </c>
      <c r="B54">
        <v>0</v>
      </c>
      <c r="C54">
        <v>0</v>
      </c>
      <c r="D54">
        <v>0</v>
      </c>
      <c r="E54">
        <v>0</v>
      </c>
      <c r="F54">
        <v>0</v>
      </c>
      <c r="G54">
        <v>0</v>
      </c>
      <c r="H54">
        <v>0</v>
      </c>
      <c r="I54">
        <v>0</v>
      </c>
      <c r="J54">
        <v>0</v>
      </c>
      <c r="K54">
        <v>0</v>
      </c>
      <c r="L54">
        <v>0</v>
      </c>
      <c r="M54">
        <v>0</v>
      </c>
      <c r="N54">
        <v>0</v>
      </c>
      <c r="O54">
        <v>0</v>
      </c>
      <c r="P54">
        <v>0</v>
      </c>
      <c r="Q54">
        <v>0</v>
      </c>
      <c r="R54">
        <v>0</v>
      </c>
      <c r="S54">
        <v>0</v>
      </c>
      <c r="T54">
        <v>0</v>
      </c>
      <c r="U54">
        <v>0</v>
      </c>
      <c r="V54">
        <v>0</v>
      </c>
      <c r="W54">
        <v>0</v>
      </c>
      <c r="X54">
        <v>0</v>
      </c>
      <c r="Y54">
        <v>0</v>
      </c>
      <c r="Z54">
        <v>0</v>
      </c>
      <c r="AA54">
        <v>0</v>
      </c>
      <c r="AB54">
        <v>0</v>
      </c>
      <c r="AC54">
        <v>0</v>
      </c>
      <c r="AD54">
        <v>0</v>
      </c>
      <c r="AE54">
        <v>0</v>
      </c>
      <c r="AF54" s="13">
        <v>0</v>
      </c>
      <c r="AG54" s="13">
        <v>0</v>
      </c>
      <c r="AH54" s="13">
        <v>0</v>
      </c>
      <c r="AI54" s="13">
        <v>0</v>
      </c>
      <c r="AJ54" s="13">
        <v>0</v>
      </c>
      <c r="AK54" s="13">
        <v>0</v>
      </c>
      <c r="AL54">
        <v>0</v>
      </c>
      <c r="AM54">
        <v>0</v>
      </c>
      <c r="AN54">
        <v>0</v>
      </c>
      <c r="AO54">
        <v>0</v>
      </c>
      <c r="AP54">
        <v>0</v>
      </c>
      <c r="AQ54">
        <v>0</v>
      </c>
      <c r="AR54">
        <v>0</v>
      </c>
      <c r="AS54">
        <v>0</v>
      </c>
      <c r="AT54">
        <v>0</v>
      </c>
      <c r="AU54">
        <v>0</v>
      </c>
      <c r="AV54">
        <v>0</v>
      </c>
      <c r="AW54">
        <v>0</v>
      </c>
      <c r="AX54">
        <v>0</v>
      </c>
      <c r="AY54">
        <v>0</v>
      </c>
      <c r="AZ54">
        <v>0</v>
      </c>
      <c r="BA54">
        <v>0</v>
      </c>
      <c r="BB54">
        <v>0</v>
      </c>
      <c r="BC54">
        <v>0</v>
      </c>
      <c r="BD54">
        <v>0</v>
      </c>
      <c r="BE54">
        <v>0</v>
      </c>
      <c r="BF54">
        <v>0</v>
      </c>
      <c r="BG54">
        <v>0</v>
      </c>
      <c r="BH54">
        <v>0</v>
      </c>
      <c r="BI54">
        <v>0</v>
      </c>
      <c r="BJ54">
        <v>0</v>
      </c>
      <c r="BK54">
        <v>0</v>
      </c>
      <c r="BL54">
        <f t="shared" si="0"/>
        <v>0</v>
      </c>
      <c r="BM54">
        <f t="shared" si="1"/>
        <v>0</v>
      </c>
      <c r="BN54">
        <f t="shared" si="2"/>
        <v>0</v>
      </c>
      <c r="BO54" s="13">
        <f t="shared" si="3"/>
        <v>0</v>
      </c>
      <c r="BP54">
        <f t="shared" si="4"/>
        <v>0</v>
      </c>
      <c r="BQ54">
        <f t="shared" si="5"/>
        <v>0</v>
      </c>
      <c r="BR54">
        <f t="shared" si="6"/>
        <v>0</v>
      </c>
    </row>
    <row r="55" spans="1:70" x14ac:dyDescent="0.35">
      <c r="A55">
        <v>6</v>
      </c>
      <c r="B55">
        <v>0</v>
      </c>
      <c r="C55">
        <v>0</v>
      </c>
      <c r="D55">
        <v>0</v>
      </c>
      <c r="E55">
        <v>0</v>
      </c>
      <c r="F55">
        <v>0</v>
      </c>
      <c r="G55">
        <v>0</v>
      </c>
      <c r="H55">
        <v>0</v>
      </c>
      <c r="I55">
        <v>0</v>
      </c>
      <c r="J55">
        <v>0</v>
      </c>
      <c r="K55">
        <v>0</v>
      </c>
      <c r="L55">
        <v>0</v>
      </c>
      <c r="M55">
        <v>0</v>
      </c>
      <c r="N55">
        <v>0</v>
      </c>
      <c r="O55">
        <v>0</v>
      </c>
      <c r="P55">
        <v>0</v>
      </c>
      <c r="Q55">
        <v>0</v>
      </c>
      <c r="R55">
        <v>0</v>
      </c>
      <c r="S55">
        <v>0</v>
      </c>
      <c r="T55">
        <v>0</v>
      </c>
      <c r="U55">
        <v>0</v>
      </c>
      <c r="V55">
        <v>0</v>
      </c>
      <c r="W55">
        <v>0</v>
      </c>
      <c r="X55">
        <v>0</v>
      </c>
      <c r="Y55">
        <v>0</v>
      </c>
      <c r="Z55">
        <v>0</v>
      </c>
      <c r="AA55">
        <v>0</v>
      </c>
      <c r="AB55">
        <v>0</v>
      </c>
      <c r="AC55">
        <v>0</v>
      </c>
      <c r="AD55">
        <v>0</v>
      </c>
      <c r="AE55">
        <v>0</v>
      </c>
      <c r="AF55" s="13">
        <v>0</v>
      </c>
      <c r="AG55" s="13">
        <v>0</v>
      </c>
      <c r="AH55" s="13">
        <v>0</v>
      </c>
      <c r="AI55" s="13">
        <v>0</v>
      </c>
      <c r="AJ55" s="13">
        <v>0</v>
      </c>
      <c r="AK55" s="13">
        <v>0</v>
      </c>
      <c r="AL55">
        <v>0</v>
      </c>
      <c r="AM55">
        <v>0</v>
      </c>
      <c r="AN55">
        <v>0</v>
      </c>
      <c r="AO55">
        <v>0</v>
      </c>
      <c r="AP55">
        <v>0</v>
      </c>
      <c r="AQ55">
        <v>0</v>
      </c>
      <c r="AR55">
        <v>0</v>
      </c>
      <c r="AS55">
        <v>0</v>
      </c>
      <c r="AT55">
        <v>0</v>
      </c>
      <c r="AU55">
        <v>0</v>
      </c>
      <c r="AV55">
        <v>0</v>
      </c>
      <c r="AW55">
        <v>0</v>
      </c>
      <c r="AX55">
        <v>0</v>
      </c>
      <c r="AY55">
        <v>0</v>
      </c>
      <c r="AZ55">
        <v>0</v>
      </c>
      <c r="BA55">
        <v>0</v>
      </c>
      <c r="BB55">
        <v>0</v>
      </c>
      <c r="BC55">
        <v>0</v>
      </c>
      <c r="BD55">
        <v>0</v>
      </c>
      <c r="BE55">
        <v>0</v>
      </c>
      <c r="BF55">
        <v>0</v>
      </c>
      <c r="BG55">
        <v>0</v>
      </c>
      <c r="BH55">
        <v>0</v>
      </c>
      <c r="BI55">
        <v>0</v>
      </c>
      <c r="BJ55">
        <v>0</v>
      </c>
      <c r="BK55">
        <v>0</v>
      </c>
      <c r="BL55">
        <f t="shared" si="0"/>
        <v>0</v>
      </c>
      <c r="BM55">
        <f t="shared" si="1"/>
        <v>0</v>
      </c>
      <c r="BN55">
        <f t="shared" si="2"/>
        <v>0</v>
      </c>
      <c r="BO55" s="13">
        <f t="shared" si="3"/>
        <v>0</v>
      </c>
      <c r="BP55">
        <f t="shared" si="4"/>
        <v>0</v>
      </c>
      <c r="BQ55">
        <f t="shared" si="5"/>
        <v>0</v>
      </c>
      <c r="BR55">
        <f t="shared" si="6"/>
        <v>0</v>
      </c>
    </row>
    <row r="56" spans="1:70" x14ac:dyDescent="0.35">
      <c r="A56">
        <v>6</v>
      </c>
      <c r="B56">
        <v>0</v>
      </c>
      <c r="C56">
        <v>0</v>
      </c>
      <c r="D56">
        <v>0</v>
      </c>
      <c r="E56">
        <v>0</v>
      </c>
      <c r="F56">
        <v>0</v>
      </c>
      <c r="G56">
        <v>0</v>
      </c>
      <c r="H56">
        <v>0</v>
      </c>
      <c r="I56">
        <v>0</v>
      </c>
      <c r="J56">
        <v>0</v>
      </c>
      <c r="K56">
        <v>0</v>
      </c>
      <c r="L56">
        <v>0</v>
      </c>
      <c r="M56">
        <v>0</v>
      </c>
      <c r="N56">
        <v>0</v>
      </c>
      <c r="O56">
        <v>0</v>
      </c>
      <c r="P56">
        <v>0</v>
      </c>
      <c r="Q56">
        <v>0</v>
      </c>
      <c r="R56">
        <v>0</v>
      </c>
      <c r="S56">
        <v>0</v>
      </c>
      <c r="T56">
        <v>0</v>
      </c>
      <c r="U56">
        <v>0</v>
      </c>
      <c r="V56">
        <v>0</v>
      </c>
      <c r="W56">
        <v>0</v>
      </c>
      <c r="X56">
        <v>0</v>
      </c>
      <c r="Y56">
        <v>0</v>
      </c>
      <c r="Z56">
        <v>0</v>
      </c>
      <c r="AA56">
        <v>0</v>
      </c>
      <c r="AB56">
        <v>0</v>
      </c>
      <c r="AC56">
        <v>0</v>
      </c>
      <c r="AD56">
        <v>0</v>
      </c>
      <c r="AE56">
        <v>0</v>
      </c>
      <c r="AF56" s="13">
        <v>0</v>
      </c>
      <c r="AG56" s="13">
        <v>0</v>
      </c>
      <c r="AH56" s="13">
        <v>0</v>
      </c>
      <c r="AI56" s="13">
        <v>0</v>
      </c>
      <c r="AJ56" s="13">
        <v>0</v>
      </c>
      <c r="AK56" s="13">
        <v>0</v>
      </c>
      <c r="AL56">
        <v>0</v>
      </c>
      <c r="AM56">
        <v>0</v>
      </c>
      <c r="AN56">
        <v>0</v>
      </c>
      <c r="AO56">
        <v>0</v>
      </c>
      <c r="AP56">
        <v>0</v>
      </c>
      <c r="AQ56">
        <v>0</v>
      </c>
      <c r="AR56">
        <v>0</v>
      </c>
      <c r="AS56">
        <v>0</v>
      </c>
      <c r="AT56">
        <v>0</v>
      </c>
      <c r="AU56">
        <v>0</v>
      </c>
      <c r="AV56">
        <v>0</v>
      </c>
      <c r="AW56">
        <v>0</v>
      </c>
      <c r="AX56">
        <v>0</v>
      </c>
      <c r="AY56">
        <v>0</v>
      </c>
      <c r="AZ56">
        <v>0</v>
      </c>
      <c r="BA56">
        <v>0</v>
      </c>
      <c r="BB56">
        <v>0</v>
      </c>
      <c r="BC56">
        <v>0</v>
      </c>
      <c r="BD56">
        <v>0</v>
      </c>
      <c r="BE56">
        <v>0</v>
      </c>
      <c r="BF56">
        <v>0</v>
      </c>
      <c r="BG56">
        <v>0</v>
      </c>
      <c r="BH56">
        <v>0</v>
      </c>
      <c r="BI56">
        <v>0</v>
      </c>
      <c r="BJ56">
        <v>0</v>
      </c>
      <c r="BK56">
        <v>0</v>
      </c>
      <c r="BL56">
        <f t="shared" si="0"/>
        <v>0</v>
      </c>
      <c r="BM56">
        <f t="shared" si="1"/>
        <v>0</v>
      </c>
      <c r="BN56">
        <f t="shared" si="2"/>
        <v>0</v>
      </c>
      <c r="BO56" s="13">
        <f t="shared" si="3"/>
        <v>0</v>
      </c>
      <c r="BP56">
        <f t="shared" si="4"/>
        <v>0</v>
      </c>
      <c r="BQ56">
        <f t="shared" si="5"/>
        <v>0</v>
      </c>
      <c r="BR56">
        <f t="shared" si="6"/>
        <v>0</v>
      </c>
    </row>
    <row r="57" spans="1:70" x14ac:dyDescent="0.35">
      <c r="A57">
        <v>6</v>
      </c>
      <c r="B57">
        <v>1</v>
      </c>
      <c r="C57">
        <v>0</v>
      </c>
      <c r="D57">
        <v>0</v>
      </c>
      <c r="E57">
        <v>0</v>
      </c>
      <c r="F57">
        <v>0</v>
      </c>
      <c r="G57">
        <v>0</v>
      </c>
      <c r="H57">
        <v>0</v>
      </c>
      <c r="I57">
        <v>0</v>
      </c>
      <c r="J57">
        <v>0</v>
      </c>
      <c r="K57">
        <v>0</v>
      </c>
      <c r="L57">
        <v>0</v>
      </c>
      <c r="M57">
        <v>0</v>
      </c>
      <c r="N57">
        <v>0</v>
      </c>
      <c r="O57">
        <v>0</v>
      </c>
      <c r="P57">
        <v>0</v>
      </c>
      <c r="Q57">
        <v>0</v>
      </c>
      <c r="R57">
        <v>0</v>
      </c>
      <c r="S57">
        <v>0</v>
      </c>
      <c r="T57">
        <v>0</v>
      </c>
      <c r="U57">
        <v>0</v>
      </c>
      <c r="V57">
        <v>0</v>
      </c>
      <c r="W57">
        <v>0</v>
      </c>
      <c r="X57">
        <v>0</v>
      </c>
      <c r="Y57">
        <v>0</v>
      </c>
      <c r="Z57">
        <v>0</v>
      </c>
      <c r="AA57">
        <v>0</v>
      </c>
      <c r="AB57">
        <v>0</v>
      </c>
      <c r="AC57">
        <v>0</v>
      </c>
      <c r="AD57">
        <v>0</v>
      </c>
      <c r="AE57">
        <v>0</v>
      </c>
      <c r="AF57">
        <v>0</v>
      </c>
      <c r="AG57">
        <v>0</v>
      </c>
      <c r="AH57">
        <v>0</v>
      </c>
      <c r="AI57">
        <v>0</v>
      </c>
      <c r="AJ57">
        <v>0</v>
      </c>
      <c r="AK57">
        <v>0</v>
      </c>
      <c r="AL57">
        <v>0</v>
      </c>
      <c r="AM57">
        <v>0</v>
      </c>
      <c r="AN57">
        <v>0</v>
      </c>
      <c r="AO57">
        <v>0</v>
      </c>
      <c r="AP57">
        <v>0</v>
      </c>
      <c r="AQ57">
        <v>0</v>
      </c>
      <c r="AR57">
        <v>0</v>
      </c>
      <c r="AS57">
        <v>0</v>
      </c>
      <c r="AT57">
        <v>0</v>
      </c>
      <c r="AU57">
        <v>0</v>
      </c>
      <c r="AV57">
        <v>0</v>
      </c>
      <c r="AW57">
        <v>0</v>
      </c>
      <c r="AX57">
        <v>0</v>
      </c>
      <c r="AY57">
        <v>0</v>
      </c>
      <c r="AZ57">
        <v>0</v>
      </c>
      <c r="BA57">
        <v>0</v>
      </c>
      <c r="BB57">
        <v>0</v>
      </c>
      <c r="BC57">
        <v>0</v>
      </c>
      <c r="BD57">
        <v>0</v>
      </c>
      <c r="BE57">
        <v>0</v>
      </c>
      <c r="BF57">
        <v>0</v>
      </c>
      <c r="BG57">
        <v>0</v>
      </c>
      <c r="BH57">
        <v>0</v>
      </c>
      <c r="BI57">
        <v>0</v>
      </c>
      <c r="BJ57">
        <v>0</v>
      </c>
      <c r="BK57">
        <v>0</v>
      </c>
      <c r="BL57">
        <f t="shared" si="0"/>
        <v>0</v>
      </c>
      <c r="BM57">
        <f t="shared" si="1"/>
        <v>0</v>
      </c>
      <c r="BN57">
        <f t="shared" si="2"/>
        <v>0</v>
      </c>
      <c r="BO57" s="13">
        <f t="shared" si="3"/>
        <v>0</v>
      </c>
      <c r="BP57">
        <f t="shared" si="4"/>
        <v>0</v>
      </c>
      <c r="BQ57">
        <f t="shared" si="5"/>
        <v>0</v>
      </c>
      <c r="BR57">
        <f t="shared" si="6"/>
        <v>0</v>
      </c>
    </row>
    <row r="58" spans="1:70" x14ac:dyDescent="0.35">
      <c r="A58">
        <v>6</v>
      </c>
      <c r="B58">
        <v>1</v>
      </c>
      <c r="C58">
        <v>0</v>
      </c>
      <c r="D58">
        <v>0</v>
      </c>
      <c r="E58">
        <v>0</v>
      </c>
      <c r="F58">
        <v>0</v>
      </c>
      <c r="G58">
        <v>0</v>
      </c>
      <c r="H58">
        <v>0</v>
      </c>
      <c r="I58">
        <v>0</v>
      </c>
      <c r="J58">
        <v>0</v>
      </c>
      <c r="K58">
        <v>0</v>
      </c>
      <c r="L58">
        <v>0</v>
      </c>
      <c r="M58">
        <v>0</v>
      </c>
      <c r="N58">
        <v>0</v>
      </c>
      <c r="O58">
        <v>0</v>
      </c>
      <c r="P58">
        <v>0</v>
      </c>
      <c r="Q58">
        <v>0</v>
      </c>
      <c r="R58">
        <v>0</v>
      </c>
      <c r="S58">
        <v>0</v>
      </c>
      <c r="T58">
        <v>0</v>
      </c>
      <c r="U58">
        <v>0</v>
      </c>
      <c r="V58">
        <v>0</v>
      </c>
      <c r="W58">
        <v>0</v>
      </c>
      <c r="X58">
        <v>0</v>
      </c>
      <c r="Y58">
        <v>0</v>
      </c>
      <c r="Z58">
        <v>0</v>
      </c>
      <c r="AA58">
        <v>0</v>
      </c>
      <c r="AB58">
        <v>0</v>
      </c>
      <c r="AC58">
        <v>0</v>
      </c>
      <c r="AD58">
        <v>0</v>
      </c>
      <c r="AE58">
        <v>0</v>
      </c>
      <c r="AF58">
        <v>0</v>
      </c>
      <c r="AG58">
        <v>0</v>
      </c>
      <c r="AH58">
        <v>0</v>
      </c>
      <c r="AI58">
        <v>0</v>
      </c>
      <c r="AJ58">
        <v>0</v>
      </c>
      <c r="AK58">
        <v>0</v>
      </c>
      <c r="AL58">
        <v>0</v>
      </c>
      <c r="AM58">
        <v>0</v>
      </c>
      <c r="AN58">
        <v>0</v>
      </c>
      <c r="AO58">
        <v>0</v>
      </c>
      <c r="AP58">
        <v>0</v>
      </c>
      <c r="AQ58">
        <v>0</v>
      </c>
      <c r="AR58">
        <v>0</v>
      </c>
      <c r="AS58">
        <v>0</v>
      </c>
      <c r="AT58">
        <v>0</v>
      </c>
      <c r="AU58">
        <v>0</v>
      </c>
      <c r="AV58">
        <v>0</v>
      </c>
      <c r="AW58">
        <v>0</v>
      </c>
      <c r="AX58">
        <v>0</v>
      </c>
      <c r="AY58">
        <v>0</v>
      </c>
      <c r="AZ58">
        <v>0</v>
      </c>
      <c r="BA58">
        <v>0</v>
      </c>
      <c r="BB58">
        <v>0</v>
      </c>
      <c r="BC58">
        <v>0</v>
      </c>
      <c r="BD58">
        <v>0</v>
      </c>
      <c r="BE58">
        <v>0</v>
      </c>
      <c r="BF58">
        <v>0</v>
      </c>
      <c r="BG58">
        <v>0</v>
      </c>
      <c r="BH58">
        <v>0</v>
      </c>
      <c r="BI58">
        <v>0</v>
      </c>
      <c r="BJ58">
        <v>0</v>
      </c>
      <c r="BK58">
        <v>0</v>
      </c>
      <c r="BL58">
        <f t="shared" si="0"/>
        <v>0</v>
      </c>
      <c r="BM58">
        <f t="shared" si="1"/>
        <v>0</v>
      </c>
      <c r="BN58">
        <f t="shared" si="2"/>
        <v>0</v>
      </c>
      <c r="BO58" s="13">
        <f t="shared" si="3"/>
        <v>0</v>
      </c>
      <c r="BP58">
        <f t="shared" si="4"/>
        <v>0</v>
      </c>
      <c r="BQ58">
        <f t="shared" si="5"/>
        <v>0</v>
      </c>
      <c r="BR58">
        <f t="shared" si="6"/>
        <v>0</v>
      </c>
    </row>
    <row r="59" spans="1:70" x14ac:dyDescent="0.35">
      <c r="A59">
        <v>6</v>
      </c>
      <c r="B59">
        <v>1</v>
      </c>
      <c r="C59">
        <v>0</v>
      </c>
      <c r="D59">
        <v>0</v>
      </c>
      <c r="E59">
        <v>0</v>
      </c>
      <c r="F59">
        <v>0</v>
      </c>
      <c r="G59">
        <v>0</v>
      </c>
      <c r="H59">
        <v>0</v>
      </c>
      <c r="I59">
        <v>0</v>
      </c>
      <c r="J59">
        <v>0</v>
      </c>
      <c r="K59">
        <v>0</v>
      </c>
      <c r="L59">
        <v>0</v>
      </c>
      <c r="M59">
        <v>0</v>
      </c>
      <c r="N59">
        <v>0</v>
      </c>
      <c r="O59">
        <v>0</v>
      </c>
      <c r="P59">
        <v>0</v>
      </c>
      <c r="Q59">
        <v>0</v>
      </c>
      <c r="R59">
        <v>0</v>
      </c>
      <c r="S59">
        <v>0</v>
      </c>
      <c r="T59">
        <v>0</v>
      </c>
      <c r="U59">
        <v>0</v>
      </c>
      <c r="V59">
        <v>0</v>
      </c>
      <c r="W59">
        <v>0</v>
      </c>
      <c r="X59">
        <v>0</v>
      </c>
      <c r="Y59">
        <v>0</v>
      </c>
      <c r="Z59">
        <v>0</v>
      </c>
      <c r="AA59">
        <v>0</v>
      </c>
      <c r="AB59">
        <v>0</v>
      </c>
      <c r="AC59">
        <v>0</v>
      </c>
      <c r="AD59">
        <v>0</v>
      </c>
      <c r="AE59">
        <v>0</v>
      </c>
      <c r="AF59">
        <v>0</v>
      </c>
      <c r="AG59">
        <v>0</v>
      </c>
      <c r="AH59">
        <v>0</v>
      </c>
      <c r="AI59">
        <v>0</v>
      </c>
      <c r="AJ59">
        <v>0</v>
      </c>
      <c r="AK59">
        <v>0</v>
      </c>
      <c r="AL59">
        <v>0</v>
      </c>
      <c r="AM59">
        <v>0</v>
      </c>
      <c r="AN59">
        <v>0</v>
      </c>
      <c r="AO59">
        <v>0</v>
      </c>
      <c r="AP59">
        <v>0</v>
      </c>
      <c r="AQ59">
        <v>0</v>
      </c>
      <c r="AR59">
        <v>0</v>
      </c>
      <c r="AS59">
        <v>0</v>
      </c>
      <c r="AT59">
        <v>0</v>
      </c>
      <c r="AU59">
        <v>0</v>
      </c>
      <c r="AV59">
        <v>0</v>
      </c>
      <c r="AW59">
        <v>0</v>
      </c>
      <c r="AX59">
        <v>0</v>
      </c>
      <c r="AY59">
        <v>0</v>
      </c>
      <c r="AZ59">
        <v>0</v>
      </c>
      <c r="BA59">
        <v>0</v>
      </c>
      <c r="BB59">
        <v>0</v>
      </c>
      <c r="BC59">
        <v>0</v>
      </c>
      <c r="BD59">
        <v>0</v>
      </c>
      <c r="BE59">
        <v>0</v>
      </c>
      <c r="BF59">
        <v>0</v>
      </c>
      <c r="BG59">
        <v>0</v>
      </c>
      <c r="BH59">
        <v>0</v>
      </c>
      <c r="BI59">
        <v>0</v>
      </c>
      <c r="BJ59">
        <v>0</v>
      </c>
      <c r="BK59">
        <v>0</v>
      </c>
      <c r="BL59">
        <f t="shared" si="0"/>
        <v>0</v>
      </c>
      <c r="BM59">
        <f t="shared" si="1"/>
        <v>0</v>
      </c>
      <c r="BN59">
        <f t="shared" si="2"/>
        <v>0</v>
      </c>
      <c r="BO59" s="13">
        <f t="shared" si="3"/>
        <v>0</v>
      </c>
      <c r="BP59">
        <f t="shared" si="4"/>
        <v>0</v>
      </c>
      <c r="BQ59">
        <f t="shared" si="5"/>
        <v>0</v>
      </c>
      <c r="BR59">
        <f t="shared" si="6"/>
        <v>0</v>
      </c>
    </row>
    <row r="60" spans="1:70" x14ac:dyDescent="0.35">
      <c r="A60">
        <v>6</v>
      </c>
      <c r="B60">
        <v>1</v>
      </c>
      <c r="C60">
        <v>0</v>
      </c>
      <c r="D60">
        <v>0</v>
      </c>
      <c r="E60">
        <v>0</v>
      </c>
      <c r="F60">
        <v>0</v>
      </c>
      <c r="G60">
        <v>0</v>
      </c>
      <c r="H60">
        <v>0</v>
      </c>
      <c r="I60">
        <v>0</v>
      </c>
      <c r="J60">
        <v>0</v>
      </c>
      <c r="K60">
        <v>0</v>
      </c>
      <c r="L60">
        <v>0</v>
      </c>
      <c r="M60">
        <v>0</v>
      </c>
      <c r="N60">
        <v>0</v>
      </c>
      <c r="O60">
        <v>0</v>
      </c>
      <c r="P60">
        <v>0</v>
      </c>
      <c r="Q60">
        <v>0</v>
      </c>
      <c r="R60">
        <v>0</v>
      </c>
      <c r="S60">
        <v>0</v>
      </c>
      <c r="T60">
        <v>0</v>
      </c>
      <c r="U60">
        <v>0</v>
      </c>
      <c r="V60">
        <v>0</v>
      </c>
      <c r="W60">
        <v>0</v>
      </c>
      <c r="X60">
        <v>0</v>
      </c>
      <c r="Y60">
        <v>0</v>
      </c>
      <c r="Z60">
        <v>0</v>
      </c>
      <c r="AA60">
        <v>0</v>
      </c>
      <c r="AB60">
        <v>0</v>
      </c>
      <c r="AC60">
        <v>0</v>
      </c>
      <c r="AD60">
        <v>0</v>
      </c>
      <c r="AE60">
        <v>0</v>
      </c>
      <c r="AF60">
        <v>0</v>
      </c>
      <c r="AG60">
        <v>0</v>
      </c>
      <c r="AH60">
        <v>0</v>
      </c>
      <c r="AI60">
        <v>0</v>
      </c>
      <c r="AJ60">
        <v>0</v>
      </c>
      <c r="AK60">
        <v>0</v>
      </c>
      <c r="AL60">
        <v>0</v>
      </c>
      <c r="AM60">
        <v>0</v>
      </c>
      <c r="AN60">
        <v>0</v>
      </c>
      <c r="AO60">
        <v>0</v>
      </c>
      <c r="AP60">
        <v>0</v>
      </c>
      <c r="AQ60">
        <v>0</v>
      </c>
      <c r="AR60">
        <v>0</v>
      </c>
      <c r="AS60">
        <v>0</v>
      </c>
      <c r="AT60">
        <v>0</v>
      </c>
      <c r="AU60">
        <v>0</v>
      </c>
      <c r="AV60">
        <v>0</v>
      </c>
      <c r="AW60">
        <v>0</v>
      </c>
      <c r="AX60">
        <v>0</v>
      </c>
      <c r="AY60">
        <v>0</v>
      </c>
      <c r="AZ60">
        <v>0</v>
      </c>
      <c r="BA60">
        <v>0</v>
      </c>
      <c r="BB60">
        <v>0</v>
      </c>
      <c r="BC60">
        <v>0</v>
      </c>
      <c r="BD60">
        <v>0</v>
      </c>
      <c r="BE60">
        <v>0</v>
      </c>
      <c r="BF60">
        <v>0</v>
      </c>
      <c r="BG60">
        <v>0</v>
      </c>
      <c r="BH60">
        <v>0</v>
      </c>
      <c r="BI60">
        <v>0</v>
      </c>
      <c r="BJ60">
        <v>0</v>
      </c>
      <c r="BK60">
        <v>0</v>
      </c>
      <c r="BL60">
        <f t="shared" si="0"/>
        <v>0</v>
      </c>
      <c r="BM60">
        <f t="shared" si="1"/>
        <v>0</v>
      </c>
      <c r="BN60">
        <f t="shared" si="2"/>
        <v>0</v>
      </c>
      <c r="BO60" s="13">
        <f t="shared" si="3"/>
        <v>0</v>
      </c>
      <c r="BP60">
        <f t="shared" si="4"/>
        <v>0</v>
      </c>
      <c r="BQ60">
        <f t="shared" si="5"/>
        <v>0</v>
      </c>
      <c r="BR60">
        <f t="shared" si="6"/>
        <v>0</v>
      </c>
    </row>
    <row r="61" spans="1:70" x14ac:dyDescent="0.35">
      <c r="A61">
        <v>6</v>
      </c>
      <c r="B61">
        <v>1</v>
      </c>
      <c r="C61">
        <v>0</v>
      </c>
      <c r="D61">
        <v>0</v>
      </c>
      <c r="E61">
        <v>0</v>
      </c>
      <c r="F61">
        <v>0</v>
      </c>
      <c r="G61">
        <v>0</v>
      </c>
      <c r="H61">
        <v>0</v>
      </c>
      <c r="I61">
        <v>0</v>
      </c>
      <c r="J61">
        <v>0</v>
      </c>
      <c r="K61">
        <v>0</v>
      </c>
      <c r="L61">
        <v>0</v>
      </c>
      <c r="M61">
        <v>0</v>
      </c>
      <c r="N61">
        <v>0</v>
      </c>
      <c r="O61">
        <v>0</v>
      </c>
      <c r="P61">
        <v>0</v>
      </c>
      <c r="Q61">
        <v>0</v>
      </c>
      <c r="R61">
        <v>0</v>
      </c>
      <c r="S61">
        <v>0</v>
      </c>
      <c r="T61">
        <v>0</v>
      </c>
      <c r="U61">
        <v>0</v>
      </c>
      <c r="V61">
        <v>0</v>
      </c>
      <c r="W61">
        <v>0</v>
      </c>
      <c r="X61">
        <v>0</v>
      </c>
      <c r="Y61">
        <v>0</v>
      </c>
      <c r="Z61">
        <v>0</v>
      </c>
      <c r="AA61">
        <v>0</v>
      </c>
      <c r="AB61">
        <v>0</v>
      </c>
      <c r="AC61">
        <v>0</v>
      </c>
      <c r="AD61">
        <v>0</v>
      </c>
      <c r="AE61">
        <v>0</v>
      </c>
      <c r="AF61">
        <v>0</v>
      </c>
      <c r="AG61">
        <v>0</v>
      </c>
      <c r="AH61">
        <v>0</v>
      </c>
      <c r="AI61">
        <v>0</v>
      </c>
      <c r="AJ61">
        <v>0</v>
      </c>
      <c r="AK61">
        <v>0</v>
      </c>
      <c r="AL61">
        <v>0</v>
      </c>
      <c r="AM61">
        <v>0</v>
      </c>
      <c r="AN61">
        <v>0</v>
      </c>
      <c r="AO61">
        <v>0</v>
      </c>
      <c r="AP61">
        <v>0</v>
      </c>
      <c r="AQ61">
        <v>0</v>
      </c>
      <c r="AR61">
        <v>0</v>
      </c>
      <c r="AS61">
        <v>0</v>
      </c>
      <c r="AT61">
        <v>0</v>
      </c>
      <c r="AU61">
        <v>0</v>
      </c>
      <c r="AV61">
        <v>0</v>
      </c>
      <c r="AW61">
        <v>0</v>
      </c>
      <c r="AX61">
        <v>0</v>
      </c>
      <c r="AY61">
        <v>0</v>
      </c>
      <c r="AZ61">
        <v>0</v>
      </c>
      <c r="BA61">
        <v>0</v>
      </c>
      <c r="BB61">
        <v>0</v>
      </c>
      <c r="BC61">
        <v>0</v>
      </c>
      <c r="BD61">
        <v>0</v>
      </c>
      <c r="BE61">
        <v>0</v>
      </c>
      <c r="BF61">
        <v>0</v>
      </c>
      <c r="BG61">
        <v>0</v>
      </c>
      <c r="BH61">
        <v>0</v>
      </c>
      <c r="BI61">
        <v>0</v>
      </c>
      <c r="BJ61">
        <v>0</v>
      </c>
      <c r="BK61">
        <v>0</v>
      </c>
      <c r="BL61">
        <f t="shared" si="0"/>
        <v>0</v>
      </c>
      <c r="BM61">
        <f t="shared" si="1"/>
        <v>0</v>
      </c>
      <c r="BN61">
        <f t="shared" si="2"/>
        <v>0</v>
      </c>
      <c r="BO61" s="13">
        <f t="shared" si="3"/>
        <v>0</v>
      </c>
      <c r="BP61">
        <f t="shared" si="4"/>
        <v>0</v>
      </c>
      <c r="BQ61">
        <f t="shared" si="5"/>
        <v>0</v>
      </c>
      <c r="BR61">
        <f t="shared" si="6"/>
        <v>0</v>
      </c>
    </row>
    <row r="62" spans="1:70" x14ac:dyDescent="0.35">
      <c r="A62">
        <v>7</v>
      </c>
      <c r="B62">
        <v>0</v>
      </c>
      <c r="C62">
        <v>0</v>
      </c>
      <c r="D62">
        <v>0</v>
      </c>
      <c r="E62">
        <v>0</v>
      </c>
      <c r="F62">
        <v>0</v>
      </c>
      <c r="G62">
        <v>0</v>
      </c>
      <c r="H62">
        <v>0</v>
      </c>
      <c r="I62">
        <v>0</v>
      </c>
      <c r="J62">
        <v>0</v>
      </c>
      <c r="K62">
        <v>0</v>
      </c>
      <c r="L62">
        <v>0</v>
      </c>
      <c r="M62">
        <v>0</v>
      </c>
      <c r="N62">
        <v>0</v>
      </c>
      <c r="O62">
        <v>0</v>
      </c>
      <c r="P62">
        <v>0</v>
      </c>
      <c r="Q62">
        <v>0</v>
      </c>
      <c r="R62">
        <v>0</v>
      </c>
      <c r="S62">
        <v>0</v>
      </c>
      <c r="T62">
        <v>0</v>
      </c>
      <c r="U62">
        <v>0</v>
      </c>
      <c r="V62">
        <v>0</v>
      </c>
      <c r="W62">
        <v>0</v>
      </c>
      <c r="X62">
        <v>0</v>
      </c>
      <c r="Y62">
        <v>0</v>
      </c>
      <c r="Z62">
        <v>0</v>
      </c>
      <c r="AA62">
        <v>0</v>
      </c>
      <c r="AB62">
        <v>0</v>
      </c>
      <c r="AC62">
        <v>0</v>
      </c>
      <c r="AD62">
        <v>0</v>
      </c>
      <c r="AE62">
        <v>0</v>
      </c>
      <c r="AF62" s="13">
        <v>0</v>
      </c>
      <c r="AG62" s="13">
        <v>0</v>
      </c>
      <c r="AH62" s="13">
        <v>0</v>
      </c>
      <c r="AI62" s="13">
        <v>0</v>
      </c>
      <c r="AJ62" s="13">
        <v>0</v>
      </c>
      <c r="AK62" s="13">
        <v>0</v>
      </c>
      <c r="AL62">
        <v>0</v>
      </c>
      <c r="AM62">
        <v>0</v>
      </c>
      <c r="AN62">
        <v>0</v>
      </c>
      <c r="AO62">
        <v>0</v>
      </c>
      <c r="AP62">
        <v>0</v>
      </c>
      <c r="AQ62">
        <v>0</v>
      </c>
      <c r="AR62">
        <v>0</v>
      </c>
      <c r="AS62">
        <v>0</v>
      </c>
      <c r="AT62">
        <v>0</v>
      </c>
      <c r="AU62">
        <v>0</v>
      </c>
      <c r="AV62">
        <v>0</v>
      </c>
      <c r="AW62">
        <v>0</v>
      </c>
      <c r="AX62">
        <v>0</v>
      </c>
      <c r="AY62">
        <v>0</v>
      </c>
      <c r="AZ62">
        <v>0</v>
      </c>
      <c r="BA62">
        <v>0</v>
      </c>
      <c r="BB62">
        <v>0</v>
      </c>
      <c r="BC62">
        <v>0</v>
      </c>
      <c r="BD62">
        <v>0</v>
      </c>
      <c r="BE62">
        <v>0</v>
      </c>
      <c r="BF62">
        <v>0</v>
      </c>
      <c r="BG62">
        <v>0</v>
      </c>
      <c r="BH62">
        <v>0</v>
      </c>
      <c r="BI62">
        <v>0</v>
      </c>
      <c r="BJ62">
        <v>0</v>
      </c>
      <c r="BK62">
        <v>0</v>
      </c>
      <c r="BL62">
        <f t="shared" si="0"/>
        <v>0</v>
      </c>
      <c r="BM62">
        <f t="shared" si="1"/>
        <v>0</v>
      </c>
      <c r="BN62">
        <f t="shared" si="2"/>
        <v>0</v>
      </c>
      <c r="BO62" s="13">
        <f t="shared" si="3"/>
        <v>0</v>
      </c>
      <c r="BP62">
        <f t="shared" si="4"/>
        <v>0</v>
      </c>
      <c r="BQ62">
        <f t="shared" si="5"/>
        <v>0</v>
      </c>
      <c r="BR62">
        <f t="shared" si="6"/>
        <v>0</v>
      </c>
    </row>
    <row r="63" spans="1:70" x14ac:dyDescent="0.35">
      <c r="A63">
        <v>7</v>
      </c>
      <c r="B63">
        <v>0</v>
      </c>
      <c r="C63">
        <v>0</v>
      </c>
      <c r="D63">
        <v>0</v>
      </c>
      <c r="E63">
        <v>0</v>
      </c>
      <c r="F63">
        <v>0</v>
      </c>
      <c r="G63">
        <v>0</v>
      </c>
      <c r="H63">
        <v>0</v>
      </c>
      <c r="I63">
        <v>0</v>
      </c>
      <c r="J63">
        <v>0</v>
      </c>
      <c r="K63">
        <v>0</v>
      </c>
      <c r="L63">
        <v>0</v>
      </c>
      <c r="M63">
        <v>0</v>
      </c>
      <c r="N63">
        <v>0</v>
      </c>
      <c r="O63">
        <v>0</v>
      </c>
      <c r="P63">
        <v>0</v>
      </c>
      <c r="Q63">
        <v>0</v>
      </c>
      <c r="R63">
        <v>0</v>
      </c>
      <c r="S63">
        <v>0</v>
      </c>
      <c r="T63">
        <v>0</v>
      </c>
      <c r="U63">
        <v>0</v>
      </c>
      <c r="V63">
        <v>0</v>
      </c>
      <c r="W63">
        <v>0</v>
      </c>
      <c r="X63">
        <v>0</v>
      </c>
      <c r="Y63">
        <v>0</v>
      </c>
      <c r="Z63">
        <v>0</v>
      </c>
      <c r="AA63">
        <v>0</v>
      </c>
      <c r="AB63">
        <v>0</v>
      </c>
      <c r="AC63">
        <v>0</v>
      </c>
      <c r="AD63">
        <v>0</v>
      </c>
      <c r="AE63">
        <v>0</v>
      </c>
      <c r="AF63" s="13">
        <v>0</v>
      </c>
      <c r="AG63" s="13">
        <v>0</v>
      </c>
      <c r="AH63" s="13">
        <v>0</v>
      </c>
      <c r="AI63" s="13">
        <v>0</v>
      </c>
      <c r="AJ63" s="13">
        <v>0</v>
      </c>
      <c r="AK63" s="13">
        <v>0</v>
      </c>
      <c r="AL63">
        <v>0</v>
      </c>
      <c r="AM63">
        <v>0</v>
      </c>
      <c r="AN63">
        <v>0</v>
      </c>
      <c r="AO63">
        <v>0</v>
      </c>
      <c r="AP63">
        <v>0</v>
      </c>
      <c r="AQ63">
        <v>0</v>
      </c>
      <c r="AR63">
        <v>0</v>
      </c>
      <c r="AS63">
        <v>0</v>
      </c>
      <c r="AT63">
        <v>0</v>
      </c>
      <c r="AU63">
        <v>0</v>
      </c>
      <c r="AV63">
        <v>0</v>
      </c>
      <c r="AW63">
        <v>0</v>
      </c>
      <c r="AX63">
        <v>0</v>
      </c>
      <c r="AY63">
        <v>0</v>
      </c>
      <c r="AZ63">
        <v>0</v>
      </c>
      <c r="BA63">
        <v>0</v>
      </c>
      <c r="BB63">
        <v>0</v>
      </c>
      <c r="BC63">
        <v>0</v>
      </c>
      <c r="BD63">
        <v>0</v>
      </c>
      <c r="BE63">
        <v>0</v>
      </c>
      <c r="BF63">
        <v>0</v>
      </c>
      <c r="BG63">
        <v>0</v>
      </c>
      <c r="BH63">
        <v>0</v>
      </c>
      <c r="BI63">
        <v>0</v>
      </c>
      <c r="BJ63">
        <v>0</v>
      </c>
      <c r="BK63">
        <v>0</v>
      </c>
      <c r="BL63">
        <f t="shared" si="0"/>
        <v>0</v>
      </c>
      <c r="BM63">
        <f t="shared" si="1"/>
        <v>0</v>
      </c>
      <c r="BN63">
        <f t="shared" si="2"/>
        <v>0</v>
      </c>
      <c r="BO63" s="13">
        <f t="shared" si="3"/>
        <v>0</v>
      </c>
      <c r="BP63">
        <f t="shared" si="4"/>
        <v>0</v>
      </c>
      <c r="BQ63">
        <f t="shared" si="5"/>
        <v>0</v>
      </c>
      <c r="BR63">
        <f t="shared" si="6"/>
        <v>0</v>
      </c>
    </row>
    <row r="64" spans="1:70" x14ac:dyDescent="0.35">
      <c r="A64">
        <v>7</v>
      </c>
      <c r="B64">
        <v>0</v>
      </c>
      <c r="C64">
        <v>0</v>
      </c>
      <c r="D64">
        <v>0</v>
      </c>
      <c r="E64">
        <v>0</v>
      </c>
      <c r="F64">
        <v>0</v>
      </c>
      <c r="G64">
        <v>0</v>
      </c>
      <c r="H64">
        <v>0</v>
      </c>
      <c r="I64">
        <v>0</v>
      </c>
      <c r="J64">
        <v>0</v>
      </c>
      <c r="K64">
        <v>0</v>
      </c>
      <c r="L64">
        <v>0</v>
      </c>
      <c r="M64">
        <v>0</v>
      </c>
      <c r="N64">
        <v>0</v>
      </c>
      <c r="O64">
        <v>0</v>
      </c>
      <c r="P64">
        <v>0</v>
      </c>
      <c r="Q64">
        <v>0</v>
      </c>
      <c r="R64">
        <v>0</v>
      </c>
      <c r="S64">
        <v>0</v>
      </c>
      <c r="T64">
        <v>0</v>
      </c>
      <c r="U64">
        <v>0</v>
      </c>
      <c r="V64">
        <v>0</v>
      </c>
      <c r="W64">
        <v>0</v>
      </c>
      <c r="X64">
        <v>0</v>
      </c>
      <c r="Y64">
        <v>0</v>
      </c>
      <c r="Z64">
        <v>0</v>
      </c>
      <c r="AA64">
        <v>0</v>
      </c>
      <c r="AB64">
        <v>0</v>
      </c>
      <c r="AC64">
        <v>0</v>
      </c>
      <c r="AD64">
        <v>0</v>
      </c>
      <c r="AE64">
        <v>0</v>
      </c>
      <c r="AF64" s="13">
        <v>0</v>
      </c>
      <c r="AG64" s="13">
        <v>0</v>
      </c>
      <c r="AH64" s="13">
        <v>0</v>
      </c>
      <c r="AI64" s="13">
        <v>0</v>
      </c>
      <c r="AJ64" s="13">
        <v>0</v>
      </c>
      <c r="AK64" s="13">
        <v>0</v>
      </c>
      <c r="AL64">
        <v>0</v>
      </c>
      <c r="AM64">
        <v>0</v>
      </c>
      <c r="AN64">
        <v>0</v>
      </c>
      <c r="AO64">
        <v>0</v>
      </c>
      <c r="AP64">
        <v>0</v>
      </c>
      <c r="AQ64">
        <v>0</v>
      </c>
      <c r="AR64">
        <v>0</v>
      </c>
      <c r="AS64">
        <v>0</v>
      </c>
      <c r="AT64">
        <v>0</v>
      </c>
      <c r="AU64">
        <v>0</v>
      </c>
      <c r="AV64">
        <v>0</v>
      </c>
      <c r="AW64">
        <v>0</v>
      </c>
      <c r="AX64">
        <v>0</v>
      </c>
      <c r="AY64">
        <v>0</v>
      </c>
      <c r="AZ64">
        <v>0</v>
      </c>
      <c r="BA64">
        <v>0</v>
      </c>
      <c r="BB64">
        <v>0</v>
      </c>
      <c r="BC64">
        <v>0</v>
      </c>
      <c r="BD64">
        <v>0</v>
      </c>
      <c r="BE64">
        <v>0</v>
      </c>
      <c r="BF64">
        <v>0</v>
      </c>
      <c r="BG64">
        <v>0</v>
      </c>
      <c r="BH64">
        <v>0</v>
      </c>
      <c r="BI64">
        <v>0</v>
      </c>
      <c r="BJ64">
        <v>0</v>
      </c>
      <c r="BK64">
        <v>0</v>
      </c>
      <c r="BL64">
        <f t="shared" si="0"/>
        <v>0</v>
      </c>
      <c r="BM64">
        <f t="shared" si="1"/>
        <v>0</v>
      </c>
      <c r="BN64">
        <f t="shared" si="2"/>
        <v>0</v>
      </c>
      <c r="BO64" s="13">
        <f t="shared" si="3"/>
        <v>0</v>
      </c>
      <c r="BP64">
        <f t="shared" si="4"/>
        <v>0</v>
      </c>
      <c r="BQ64">
        <f t="shared" si="5"/>
        <v>0</v>
      </c>
      <c r="BR64">
        <f t="shared" si="6"/>
        <v>0</v>
      </c>
    </row>
    <row r="65" spans="1:70" x14ac:dyDescent="0.35">
      <c r="A65">
        <v>7</v>
      </c>
      <c r="B65">
        <v>0</v>
      </c>
      <c r="C65">
        <v>0</v>
      </c>
      <c r="D65">
        <v>0</v>
      </c>
      <c r="E65">
        <v>0</v>
      </c>
      <c r="F65">
        <v>0</v>
      </c>
      <c r="G65">
        <v>0</v>
      </c>
      <c r="H65">
        <v>0</v>
      </c>
      <c r="I65">
        <v>0</v>
      </c>
      <c r="J65">
        <v>0</v>
      </c>
      <c r="K65">
        <v>0</v>
      </c>
      <c r="L65">
        <v>0</v>
      </c>
      <c r="M65">
        <v>0</v>
      </c>
      <c r="N65">
        <v>0</v>
      </c>
      <c r="O65">
        <v>0</v>
      </c>
      <c r="P65">
        <v>0</v>
      </c>
      <c r="Q65">
        <v>0</v>
      </c>
      <c r="R65">
        <v>0</v>
      </c>
      <c r="S65">
        <v>0</v>
      </c>
      <c r="T65">
        <v>0</v>
      </c>
      <c r="U65">
        <v>0</v>
      </c>
      <c r="V65">
        <v>0</v>
      </c>
      <c r="W65">
        <v>0</v>
      </c>
      <c r="X65">
        <v>0</v>
      </c>
      <c r="Y65">
        <v>0</v>
      </c>
      <c r="Z65">
        <v>0</v>
      </c>
      <c r="AA65">
        <v>0</v>
      </c>
      <c r="AB65">
        <v>0</v>
      </c>
      <c r="AC65">
        <v>0</v>
      </c>
      <c r="AD65">
        <v>0</v>
      </c>
      <c r="AE65">
        <v>0</v>
      </c>
      <c r="AF65" s="13">
        <v>0</v>
      </c>
      <c r="AG65" s="13">
        <v>0</v>
      </c>
      <c r="AH65" s="13">
        <v>0</v>
      </c>
      <c r="AI65" s="13">
        <v>0</v>
      </c>
      <c r="AJ65" s="13">
        <v>0</v>
      </c>
      <c r="AK65" s="13">
        <v>0</v>
      </c>
      <c r="AL65">
        <v>0</v>
      </c>
      <c r="AM65">
        <v>0</v>
      </c>
      <c r="AN65">
        <v>0</v>
      </c>
      <c r="AO65">
        <v>0</v>
      </c>
      <c r="AP65">
        <v>0</v>
      </c>
      <c r="AQ65">
        <v>0</v>
      </c>
      <c r="AR65">
        <v>0</v>
      </c>
      <c r="AS65">
        <v>0</v>
      </c>
      <c r="AT65">
        <v>0</v>
      </c>
      <c r="AU65">
        <v>0</v>
      </c>
      <c r="AV65">
        <v>0</v>
      </c>
      <c r="AW65">
        <v>0</v>
      </c>
      <c r="AX65">
        <v>0</v>
      </c>
      <c r="AY65">
        <v>0</v>
      </c>
      <c r="AZ65">
        <v>0</v>
      </c>
      <c r="BA65">
        <v>0</v>
      </c>
      <c r="BB65">
        <v>0</v>
      </c>
      <c r="BC65">
        <v>0</v>
      </c>
      <c r="BD65">
        <v>0</v>
      </c>
      <c r="BE65">
        <v>0</v>
      </c>
      <c r="BF65">
        <v>0</v>
      </c>
      <c r="BG65">
        <v>0</v>
      </c>
      <c r="BH65">
        <v>0</v>
      </c>
      <c r="BI65">
        <v>0</v>
      </c>
      <c r="BJ65">
        <v>0</v>
      </c>
      <c r="BK65">
        <v>0</v>
      </c>
      <c r="BL65">
        <f t="shared" si="0"/>
        <v>0</v>
      </c>
      <c r="BM65">
        <f t="shared" si="1"/>
        <v>0</v>
      </c>
      <c r="BN65">
        <f t="shared" si="2"/>
        <v>0</v>
      </c>
      <c r="BO65" s="13">
        <f t="shared" si="3"/>
        <v>0</v>
      </c>
      <c r="BP65">
        <f t="shared" si="4"/>
        <v>0</v>
      </c>
      <c r="BQ65">
        <f t="shared" si="5"/>
        <v>0</v>
      </c>
      <c r="BR65">
        <f t="shared" si="6"/>
        <v>0</v>
      </c>
    </row>
    <row r="66" spans="1:70" x14ac:dyDescent="0.35">
      <c r="A66">
        <v>7</v>
      </c>
      <c r="B66">
        <v>0</v>
      </c>
      <c r="C66">
        <v>0</v>
      </c>
      <c r="D66">
        <v>0</v>
      </c>
      <c r="E66">
        <v>0</v>
      </c>
      <c r="F66">
        <v>0</v>
      </c>
      <c r="G66">
        <v>0</v>
      </c>
      <c r="H66">
        <v>0</v>
      </c>
      <c r="I66">
        <v>0</v>
      </c>
      <c r="J66">
        <v>0</v>
      </c>
      <c r="K66">
        <v>0</v>
      </c>
      <c r="L66">
        <v>0</v>
      </c>
      <c r="M66">
        <v>0</v>
      </c>
      <c r="N66">
        <v>0</v>
      </c>
      <c r="O66">
        <v>0</v>
      </c>
      <c r="P66">
        <v>0</v>
      </c>
      <c r="Q66">
        <v>0</v>
      </c>
      <c r="R66">
        <v>0</v>
      </c>
      <c r="S66">
        <v>0</v>
      </c>
      <c r="T66">
        <v>0</v>
      </c>
      <c r="U66">
        <v>0</v>
      </c>
      <c r="V66">
        <v>0</v>
      </c>
      <c r="W66">
        <v>0</v>
      </c>
      <c r="X66">
        <v>0</v>
      </c>
      <c r="Y66">
        <v>0</v>
      </c>
      <c r="Z66">
        <v>0</v>
      </c>
      <c r="AA66">
        <v>0</v>
      </c>
      <c r="AB66">
        <v>0</v>
      </c>
      <c r="AC66">
        <v>0</v>
      </c>
      <c r="AD66">
        <v>0</v>
      </c>
      <c r="AE66">
        <v>0</v>
      </c>
      <c r="AF66" s="13">
        <v>0</v>
      </c>
      <c r="AG66" s="13">
        <v>0</v>
      </c>
      <c r="AH66" s="13">
        <v>0</v>
      </c>
      <c r="AI66" s="13">
        <v>0</v>
      </c>
      <c r="AJ66" s="13">
        <v>0</v>
      </c>
      <c r="AK66" s="13">
        <v>0</v>
      </c>
      <c r="AL66">
        <v>0</v>
      </c>
      <c r="AM66">
        <v>0</v>
      </c>
      <c r="AN66">
        <v>0</v>
      </c>
      <c r="AO66">
        <v>0</v>
      </c>
      <c r="AP66">
        <v>0</v>
      </c>
      <c r="AQ66">
        <v>0</v>
      </c>
      <c r="AR66">
        <v>0</v>
      </c>
      <c r="AS66">
        <v>0</v>
      </c>
      <c r="AT66">
        <v>0</v>
      </c>
      <c r="AU66">
        <v>0</v>
      </c>
      <c r="AV66">
        <v>0</v>
      </c>
      <c r="AW66">
        <v>0</v>
      </c>
      <c r="AX66">
        <v>0</v>
      </c>
      <c r="AY66">
        <v>0</v>
      </c>
      <c r="AZ66">
        <v>0</v>
      </c>
      <c r="BA66">
        <v>0</v>
      </c>
      <c r="BB66">
        <v>0</v>
      </c>
      <c r="BC66">
        <v>0</v>
      </c>
      <c r="BD66">
        <v>0</v>
      </c>
      <c r="BE66">
        <v>0</v>
      </c>
      <c r="BF66">
        <v>0</v>
      </c>
      <c r="BG66">
        <v>0</v>
      </c>
      <c r="BH66">
        <v>0</v>
      </c>
      <c r="BI66">
        <v>0</v>
      </c>
      <c r="BJ66">
        <v>0</v>
      </c>
      <c r="BK66">
        <v>0</v>
      </c>
      <c r="BL66">
        <f t="shared" si="0"/>
        <v>0</v>
      </c>
      <c r="BM66">
        <f t="shared" si="1"/>
        <v>0</v>
      </c>
      <c r="BN66">
        <f t="shared" si="2"/>
        <v>0</v>
      </c>
      <c r="BO66" s="13">
        <f t="shared" si="3"/>
        <v>0</v>
      </c>
      <c r="BP66">
        <f t="shared" si="4"/>
        <v>0</v>
      </c>
      <c r="BQ66">
        <f t="shared" si="5"/>
        <v>0</v>
      </c>
      <c r="BR66">
        <f t="shared" si="6"/>
        <v>0</v>
      </c>
    </row>
    <row r="67" spans="1:70" x14ac:dyDescent="0.35">
      <c r="A67">
        <v>7</v>
      </c>
      <c r="B67">
        <v>1</v>
      </c>
      <c r="C67">
        <v>0</v>
      </c>
      <c r="D67">
        <v>0</v>
      </c>
      <c r="E67">
        <v>0</v>
      </c>
      <c r="F67">
        <v>0</v>
      </c>
      <c r="G67">
        <v>0</v>
      </c>
      <c r="H67">
        <v>0</v>
      </c>
      <c r="I67">
        <v>0</v>
      </c>
      <c r="J67">
        <v>0</v>
      </c>
      <c r="K67">
        <v>0</v>
      </c>
      <c r="L67">
        <v>0</v>
      </c>
      <c r="M67">
        <v>0</v>
      </c>
      <c r="N67">
        <v>0</v>
      </c>
      <c r="O67">
        <v>0</v>
      </c>
      <c r="P67">
        <v>0</v>
      </c>
      <c r="Q67">
        <v>0</v>
      </c>
      <c r="R67">
        <v>0</v>
      </c>
      <c r="S67">
        <v>0</v>
      </c>
      <c r="T67">
        <v>0</v>
      </c>
      <c r="U67">
        <v>0</v>
      </c>
      <c r="V67">
        <v>0</v>
      </c>
      <c r="W67">
        <v>0</v>
      </c>
      <c r="X67">
        <v>0</v>
      </c>
      <c r="Y67">
        <v>0</v>
      </c>
      <c r="Z67">
        <v>0</v>
      </c>
      <c r="AA67">
        <v>0</v>
      </c>
      <c r="AB67">
        <v>0</v>
      </c>
      <c r="AC67">
        <v>0</v>
      </c>
      <c r="AD67">
        <v>0</v>
      </c>
      <c r="AE67">
        <v>0</v>
      </c>
      <c r="AF67" s="13">
        <v>0</v>
      </c>
      <c r="AG67" s="13">
        <v>0</v>
      </c>
      <c r="AH67" s="13">
        <v>0</v>
      </c>
      <c r="AI67" s="13">
        <v>0</v>
      </c>
      <c r="AJ67" s="13">
        <v>0</v>
      </c>
      <c r="AK67" s="13">
        <v>0</v>
      </c>
      <c r="AL67">
        <v>0</v>
      </c>
      <c r="AM67">
        <v>0</v>
      </c>
      <c r="AN67">
        <v>0</v>
      </c>
      <c r="AO67">
        <v>0</v>
      </c>
      <c r="AP67">
        <v>0</v>
      </c>
      <c r="AQ67">
        <v>0</v>
      </c>
      <c r="AR67">
        <v>0</v>
      </c>
      <c r="AS67">
        <v>0</v>
      </c>
      <c r="AT67">
        <v>0</v>
      </c>
      <c r="AU67">
        <v>0</v>
      </c>
      <c r="AV67">
        <v>0</v>
      </c>
      <c r="AW67">
        <v>0</v>
      </c>
      <c r="AX67">
        <v>0</v>
      </c>
      <c r="AY67">
        <v>0</v>
      </c>
      <c r="AZ67">
        <v>0</v>
      </c>
      <c r="BA67">
        <v>0</v>
      </c>
      <c r="BB67">
        <v>0</v>
      </c>
      <c r="BC67">
        <v>0</v>
      </c>
      <c r="BD67">
        <v>0</v>
      </c>
      <c r="BE67">
        <v>0</v>
      </c>
      <c r="BF67">
        <v>0</v>
      </c>
      <c r="BG67">
        <v>0</v>
      </c>
      <c r="BH67">
        <v>0</v>
      </c>
      <c r="BI67">
        <v>0</v>
      </c>
      <c r="BJ67">
        <v>0</v>
      </c>
      <c r="BK67">
        <v>0</v>
      </c>
      <c r="BL67">
        <f t="shared" ref="BL67:BL130" si="7">SUM(Q67:V67)</f>
        <v>0</v>
      </c>
      <c r="BM67">
        <f t="shared" ref="BM67:BM130" si="8">SUM(W67:AB67)</f>
        <v>0</v>
      </c>
      <c r="BN67">
        <f t="shared" ref="BN67:BN130" si="9">SUM(AC67:AH67)</f>
        <v>0</v>
      </c>
      <c r="BO67" s="13">
        <f t="shared" ref="BO67:BO130" si="10">SUM(AI67:AN67)</f>
        <v>0</v>
      </c>
      <c r="BP67">
        <f t="shared" ref="BP67:BP130" si="11">SUM(AO67:AT67)</f>
        <v>0</v>
      </c>
      <c r="BQ67">
        <f t="shared" ref="BQ67:BQ130" si="12">SUM(AU67:AZ67)</f>
        <v>0</v>
      </c>
      <c r="BR67">
        <f t="shared" ref="BR67:BR130" si="13">SUM(BA67:BF67)</f>
        <v>0</v>
      </c>
    </row>
    <row r="68" spans="1:70" x14ac:dyDescent="0.35">
      <c r="A68">
        <v>7</v>
      </c>
      <c r="B68">
        <v>1</v>
      </c>
      <c r="C68">
        <v>0</v>
      </c>
      <c r="D68">
        <v>0</v>
      </c>
      <c r="E68">
        <v>0</v>
      </c>
      <c r="F68">
        <v>0</v>
      </c>
      <c r="G68">
        <v>0</v>
      </c>
      <c r="H68">
        <v>0</v>
      </c>
      <c r="I68">
        <v>0</v>
      </c>
      <c r="J68">
        <v>0</v>
      </c>
      <c r="K68">
        <v>0</v>
      </c>
      <c r="L68">
        <v>0</v>
      </c>
      <c r="M68">
        <v>0</v>
      </c>
      <c r="N68">
        <v>0</v>
      </c>
      <c r="O68">
        <v>0</v>
      </c>
      <c r="P68">
        <v>0</v>
      </c>
      <c r="Q68">
        <v>0</v>
      </c>
      <c r="R68">
        <v>0</v>
      </c>
      <c r="S68">
        <v>0</v>
      </c>
      <c r="T68">
        <v>0</v>
      </c>
      <c r="U68">
        <v>0</v>
      </c>
      <c r="V68">
        <v>0</v>
      </c>
      <c r="W68">
        <v>0</v>
      </c>
      <c r="X68">
        <v>0</v>
      </c>
      <c r="Y68">
        <v>0</v>
      </c>
      <c r="Z68">
        <v>0</v>
      </c>
      <c r="AA68">
        <v>0</v>
      </c>
      <c r="AB68">
        <v>0</v>
      </c>
      <c r="AC68">
        <v>0</v>
      </c>
      <c r="AD68">
        <v>0</v>
      </c>
      <c r="AE68">
        <v>0</v>
      </c>
      <c r="AF68" s="13">
        <v>0</v>
      </c>
      <c r="AG68" s="13">
        <v>0</v>
      </c>
      <c r="AH68" s="13">
        <v>0</v>
      </c>
      <c r="AI68" s="13">
        <v>0</v>
      </c>
      <c r="AJ68" s="13">
        <v>0</v>
      </c>
      <c r="AK68" s="13">
        <v>0</v>
      </c>
      <c r="AL68">
        <v>0</v>
      </c>
      <c r="AM68">
        <v>0</v>
      </c>
      <c r="AN68">
        <v>0</v>
      </c>
      <c r="AO68">
        <v>0</v>
      </c>
      <c r="AP68">
        <v>0</v>
      </c>
      <c r="AQ68">
        <v>0</v>
      </c>
      <c r="AR68">
        <v>0</v>
      </c>
      <c r="AS68">
        <v>0</v>
      </c>
      <c r="AT68">
        <v>0</v>
      </c>
      <c r="AU68">
        <v>0</v>
      </c>
      <c r="AV68">
        <v>0</v>
      </c>
      <c r="AW68">
        <v>0</v>
      </c>
      <c r="AX68">
        <v>0</v>
      </c>
      <c r="AY68">
        <v>0</v>
      </c>
      <c r="AZ68">
        <v>0</v>
      </c>
      <c r="BA68">
        <v>0</v>
      </c>
      <c r="BB68">
        <v>0</v>
      </c>
      <c r="BC68">
        <v>0</v>
      </c>
      <c r="BD68">
        <v>0</v>
      </c>
      <c r="BE68">
        <v>0</v>
      </c>
      <c r="BF68">
        <v>0</v>
      </c>
      <c r="BG68">
        <v>0</v>
      </c>
      <c r="BH68">
        <v>0</v>
      </c>
      <c r="BI68">
        <v>0</v>
      </c>
      <c r="BJ68">
        <v>0</v>
      </c>
      <c r="BK68">
        <v>0</v>
      </c>
      <c r="BL68">
        <f t="shared" si="7"/>
        <v>0</v>
      </c>
      <c r="BM68">
        <f t="shared" si="8"/>
        <v>0</v>
      </c>
      <c r="BN68">
        <f t="shared" si="9"/>
        <v>0</v>
      </c>
      <c r="BO68" s="13">
        <f t="shared" si="10"/>
        <v>0</v>
      </c>
      <c r="BP68">
        <f t="shared" si="11"/>
        <v>0</v>
      </c>
      <c r="BQ68">
        <f t="shared" si="12"/>
        <v>0</v>
      </c>
      <c r="BR68">
        <f t="shared" si="13"/>
        <v>0</v>
      </c>
    </row>
    <row r="69" spans="1:70" x14ac:dyDescent="0.35">
      <c r="A69">
        <v>7</v>
      </c>
      <c r="B69">
        <v>1</v>
      </c>
      <c r="C69">
        <v>0</v>
      </c>
      <c r="D69">
        <v>0</v>
      </c>
      <c r="E69">
        <v>0</v>
      </c>
      <c r="F69">
        <v>0</v>
      </c>
      <c r="G69">
        <v>0</v>
      </c>
      <c r="H69">
        <v>0</v>
      </c>
      <c r="I69">
        <v>0</v>
      </c>
      <c r="J69">
        <v>0</v>
      </c>
      <c r="K69">
        <v>0</v>
      </c>
      <c r="L69">
        <v>0</v>
      </c>
      <c r="M69">
        <v>0</v>
      </c>
      <c r="N69">
        <v>0</v>
      </c>
      <c r="O69">
        <v>0</v>
      </c>
      <c r="P69">
        <v>0</v>
      </c>
      <c r="Q69">
        <v>0</v>
      </c>
      <c r="R69">
        <v>0</v>
      </c>
      <c r="S69">
        <v>0</v>
      </c>
      <c r="T69">
        <v>0</v>
      </c>
      <c r="U69">
        <v>0</v>
      </c>
      <c r="V69">
        <v>0</v>
      </c>
      <c r="W69">
        <v>0</v>
      </c>
      <c r="X69">
        <v>0</v>
      </c>
      <c r="Y69">
        <v>0</v>
      </c>
      <c r="Z69">
        <v>0</v>
      </c>
      <c r="AA69">
        <v>0</v>
      </c>
      <c r="AB69">
        <v>0</v>
      </c>
      <c r="AC69">
        <v>0</v>
      </c>
      <c r="AD69">
        <v>0</v>
      </c>
      <c r="AE69">
        <v>0</v>
      </c>
      <c r="AF69" s="13">
        <v>0</v>
      </c>
      <c r="AG69" s="13">
        <v>0</v>
      </c>
      <c r="AH69" s="13">
        <v>0</v>
      </c>
      <c r="AI69" s="13">
        <v>0</v>
      </c>
      <c r="AJ69" s="13">
        <v>0</v>
      </c>
      <c r="AK69" s="13">
        <v>0</v>
      </c>
      <c r="AL69">
        <v>0</v>
      </c>
      <c r="AM69">
        <v>0</v>
      </c>
      <c r="AN69">
        <v>0</v>
      </c>
      <c r="AO69">
        <v>0</v>
      </c>
      <c r="AP69">
        <v>0</v>
      </c>
      <c r="AQ69">
        <v>0</v>
      </c>
      <c r="AR69">
        <v>0</v>
      </c>
      <c r="AS69">
        <v>0</v>
      </c>
      <c r="AT69">
        <v>0</v>
      </c>
      <c r="AU69">
        <v>0</v>
      </c>
      <c r="AV69">
        <v>0</v>
      </c>
      <c r="AW69">
        <v>0</v>
      </c>
      <c r="AX69">
        <v>0</v>
      </c>
      <c r="AY69">
        <v>0</v>
      </c>
      <c r="AZ69">
        <v>0</v>
      </c>
      <c r="BA69">
        <v>0</v>
      </c>
      <c r="BB69">
        <v>0</v>
      </c>
      <c r="BC69">
        <v>0</v>
      </c>
      <c r="BD69">
        <v>0</v>
      </c>
      <c r="BE69">
        <v>0</v>
      </c>
      <c r="BF69">
        <v>0</v>
      </c>
      <c r="BG69">
        <v>0</v>
      </c>
      <c r="BH69">
        <v>0</v>
      </c>
      <c r="BI69">
        <v>0</v>
      </c>
      <c r="BJ69">
        <v>0</v>
      </c>
      <c r="BK69">
        <v>0</v>
      </c>
      <c r="BL69">
        <f t="shared" si="7"/>
        <v>0</v>
      </c>
      <c r="BM69">
        <f t="shared" si="8"/>
        <v>0</v>
      </c>
      <c r="BN69">
        <f t="shared" si="9"/>
        <v>0</v>
      </c>
      <c r="BO69" s="13">
        <f t="shared" si="10"/>
        <v>0</v>
      </c>
      <c r="BP69">
        <f t="shared" si="11"/>
        <v>0</v>
      </c>
      <c r="BQ69">
        <f t="shared" si="12"/>
        <v>0</v>
      </c>
      <c r="BR69">
        <f t="shared" si="13"/>
        <v>0</v>
      </c>
    </row>
    <row r="70" spans="1:70" x14ac:dyDescent="0.35">
      <c r="A70">
        <v>7</v>
      </c>
      <c r="B70">
        <v>1</v>
      </c>
      <c r="C70">
        <v>0</v>
      </c>
      <c r="D70">
        <v>0</v>
      </c>
      <c r="E70">
        <v>0</v>
      </c>
      <c r="F70">
        <v>0</v>
      </c>
      <c r="G70">
        <v>0</v>
      </c>
      <c r="H70">
        <v>0</v>
      </c>
      <c r="I70">
        <v>0</v>
      </c>
      <c r="J70">
        <v>0</v>
      </c>
      <c r="K70">
        <v>0</v>
      </c>
      <c r="L70">
        <v>0</v>
      </c>
      <c r="M70">
        <v>0</v>
      </c>
      <c r="N70">
        <v>0</v>
      </c>
      <c r="O70">
        <v>0</v>
      </c>
      <c r="P70">
        <v>0</v>
      </c>
      <c r="Q70">
        <v>0</v>
      </c>
      <c r="R70">
        <v>0</v>
      </c>
      <c r="S70">
        <v>0</v>
      </c>
      <c r="T70">
        <v>0</v>
      </c>
      <c r="U70">
        <v>0</v>
      </c>
      <c r="V70">
        <v>0</v>
      </c>
      <c r="W70">
        <v>0</v>
      </c>
      <c r="X70">
        <v>0</v>
      </c>
      <c r="Y70">
        <v>0</v>
      </c>
      <c r="Z70">
        <v>0</v>
      </c>
      <c r="AA70">
        <v>0</v>
      </c>
      <c r="AB70">
        <v>0</v>
      </c>
      <c r="AC70">
        <v>0</v>
      </c>
      <c r="AD70">
        <v>0</v>
      </c>
      <c r="AE70">
        <v>0</v>
      </c>
      <c r="AF70" s="13">
        <v>0</v>
      </c>
      <c r="AG70" s="13">
        <v>0</v>
      </c>
      <c r="AH70" s="13">
        <v>0</v>
      </c>
      <c r="AI70" s="13">
        <v>0</v>
      </c>
      <c r="AJ70" s="13">
        <v>0</v>
      </c>
      <c r="AK70" s="13">
        <v>0</v>
      </c>
      <c r="AL70">
        <v>0</v>
      </c>
      <c r="AM70">
        <v>0</v>
      </c>
      <c r="AN70">
        <v>0</v>
      </c>
      <c r="AO70">
        <v>0</v>
      </c>
      <c r="AP70">
        <v>0</v>
      </c>
      <c r="AQ70">
        <v>0</v>
      </c>
      <c r="AR70">
        <v>0</v>
      </c>
      <c r="AS70">
        <v>0</v>
      </c>
      <c r="AT70">
        <v>0</v>
      </c>
      <c r="AU70">
        <v>0</v>
      </c>
      <c r="AV70">
        <v>0</v>
      </c>
      <c r="AW70">
        <v>0</v>
      </c>
      <c r="AX70">
        <v>0</v>
      </c>
      <c r="AY70">
        <v>0</v>
      </c>
      <c r="AZ70">
        <v>0</v>
      </c>
      <c r="BA70">
        <v>0</v>
      </c>
      <c r="BB70">
        <v>0</v>
      </c>
      <c r="BC70">
        <v>0</v>
      </c>
      <c r="BD70">
        <v>0</v>
      </c>
      <c r="BE70">
        <v>0</v>
      </c>
      <c r="BF70">
        <v>0</v>
      </c>
      <c r="BG70">
        <v>0</v>
      </c>
      <c r="BH70">
        <v>0</v>
      </c>
      <c r="BI70">
        <v>0</v>
      </c>
      <c r="BJ70">
        <v>0</v>
      </c>
      <c r="BK70">
        <v>0</v>
      </c>
      <c r="BL70">
        <f t="shared" si="7"/>
        <v>0</v>
      </c>
      <c r="BM70">
        <f t="shared" si="8"/>
        <v>0</v>
      </c>
      <c r="BN70">
        <f t="shared" si="9"/>
        <v>0</v>
      </c>
      <c r="BO70" s="13">
        <f t="shared" si="10"/>
        <v>0</v>
      </c>
      <c r="BP70">
        <f t="shared" si="11"/>
        <v>0</v>
      </c>
      <c r="BQ70">
        <f t="shared" si="12"/>
        <v>0</v>
      </c>
      <c r="BR70">
        <f t="shared" si="13"/>
        <v>0</v>
      </c>
    </row>
    <row r="71" spans="1:70" x14ac:dyDescent="0.35">
      <c r="A71">
        <v>7</v>
      </c>
      <c r="B71">
        <v>1</v>
      </c>
      <c r="C71">
        <v>0</v>
      </c>
      <c r="D71">
        <v>0</v>
      </c>
      <c r="E71">
        <v>0</v>
      </c>
      <c r="F71">
        <v>0</v>
      </c>
      <c r="G71">
        <v>0</v>
      </c>
      <c r="H71">
        <v>0</v>
      </c>
      <c r="I71">
        <v>0</v>
      </c>
      <c r="J71">
        <v>0</v>
      </c>
      <c r="K71">
        <v>0</v>
      </c>
      <c r="L71">
        <v>0</v>
      </c>
      <c r="M71">
        <v>0</v>
      </c>
      <c r="N71">
        <v>0</v>
      </c>
      <c r="O71">
        <v>0</v>
      </c>
      <c r="P71">
        <v>0</v>
      </c>
      <c r="Q71">
        <v>0</v>
      </c>
      <c r="R71">
        <v>0</v>
      </c>
      <c r="S71">
        <v>0</v>
      </c>
      <c r="T71">
        <v>0</v>
      </c>
      <c r="U71">
        <v>0</v>
      </c>
      <c r="V71">
        <v>0</v>
      </c>
      <c r="W71">
        <v>0</v>
      </c>
      <c r="X71">
        <v>0</v>
      </c>
      <c r="Y71">
        <v>0</v>
      </c>
      <c r="Z71">
        <v>0</v>
      </c>
      <c r="AA71">
        <v>0</v>
      </c>
      <c r="AB71">
        <v>0</v>
      </c>
      <c r="AC71">
        <v>0</v>
      </c>
      <c r="AD71">
        <v>0</v>
      </c>
      <c r="AE71">
        <v>0</v>
      </c>
      <c r="AF71" s="13">
        <v>0</v>
      </c>
      <c r="AG71" s="13">
        <v>0</v>
      </c>
      <c r="AH71" s="13">
        <v>0</v>
      </c>
      <c r="AI71" s="13">
        <v>0</v>
      </c>
      <c r="AJ71" s="13">
        <v>0</v>
      </c>
      <c r="AK71" s="13">
        <v>0</v>
      </c>
      <c r="AL71">
        <v>0</v>
      </c>
      <c r="AM71">
        <v>0</v>
      </c>
      <c r="AN71">
        <v>0</v>
      </c>
      <c r="AO71">
        <v>0</v>
      </c>
      <c r="AP71">
        <v>0</v>
      </c>
      <c r="AQ71">
        <v>0</v>
      </c>
      <c r="AR71">
        <v>0</v>
      </c>
      <c r="AS71">
        <v>0</v>
      </c>
      <c r="AT71">
        <v>0</v>
      </c>
      <c r="AU71">
        <v>0</v>
      </c>
      <c r="AV71">
        <v>0</v>
      </c>
      <c r="AW71">
        <v>0</v>
      </c>
      <c r="AX71">
        <v>0</v>
      </c>
      <c r="AY71">
        <v>0</v>
      </c>
      <c r="AZ71">
        <v>0</v>
      </c>
      <c r="BA71">
        <v>0</v>
      </c>
      <c r="BB71">
        <v>0</v>
      </c>
      <c r="BC71">
        <v>0</v>
      </c>
      <c r="BD71">
        <v>0</v>
      </c>
      <c r="BE71">
        <v>0</v>
      </c>
      <c r="BF71">
        <v>0</v>
      </c>
      <c r="BG71">
        <v>0</v>
      </c>
      <c r="BH71">
        <v>0</v>
      </c>
      <c r="BI71">
        <v>0</v>
      </c>
      <c r="BJ71">
        <v>0</v>
      </c>
      <c r="BK71">
        <v>0</v>
      </c>
      <c r="BL71">
        <f t="shared" si="7"/>
        <v>0</v>
      </c>
      <c r="BM71">
        <f t="shared" si="8"/>
        <v>0</v>
      </c>
      <c r="BN71">
        <f t="shared" si="9"/>
        <v>0</v>
      </c>
      <c r="BO71" s="13">
        <f t="shared" si="10"/>
        <v>0</v>
      </c>
      <c r="BP71">
        <f t="shared" si="11"/>
        <v>0</v>
      </c>
      <c r="BQ71">
        <f t="shared" si="12"/>
        <v>0</v>
      </c>
      <c r="BR71">
        <f t="shared" si="13"/>
        <v>0</v>
      </c>
    </row>
    <row r="72" spans="1:70" x14ac:dyDescent="0.35">
      <c r="A72">
        <v>8</v>
      </c>
      <c r="B72">
        <v>0</v>
      </c>
      <c r="C72">
        <v>0</v>
      </c>
      <c r="D72">
        <v>0</v>
      </c>
      <c r="E72">
        <v>0</v>
      </c>
      <c r="F72">
        <v>0</v>
      </c>
      <c r="G72">
        <v>0</v>
      </c>
      <c r="H72">
        <v>0</v>
      </c>
      <c r="I72">
        <v>0</v>
      </c>
      <c r="J72">
        <v>0</v>
      </c>
      <c r="K72">
        <v>0</v>
      </c>
      <c r="L72">
        <v>0</v>
      </c>
      <c r="M72">
        <v>0</v>
      </c>
      <c r="N72">
        <v>0</v>
      </c>
      <c r="O72">
        <v>0</v>
      </c>
      <c r="P72">
        <v>0</v>
      </c>
      <c r="Q72">
        <v>0</v>
      </c>
      <c r="R72">
        <v>0</v>
      </c>
      <c r="S72">
        <v>0</v>
      </c>
      <c r="T72">
        <v>0</v>
      </c>
      <c r="U72">
        <v>0</v>
      </c>
      <c r="V72">
        <v>0</v>
      </c>
      <c r="W72">
        <v>0</v>
      </c>
      <c r="X72">
        <v>0</v>
      </c>
      <c r="Y72">
        <v>0</v>
      </c>
      <c r="Z72">
        <v>0</v>
      </c>
      <c r="AA72">
        <v>0</v>
      </c>
      <c r="AB72">
        <v>0</v>
      </c>
      <c r="AC72">
        <v>0</v>
      </c>
      <c r="AD72">
        <v>0</v>
      </c>
      <c r="AE72">
        <v>0</v>
      </c>
      <c r="AF72" s="13">
        <v>0</v>
      </c>
      <c r="AG72" s="13">
        <v>0</v>
      </c>
      <c r="AH72" s="13">
        <v>0</v>
      </c>
      <c r="AI72" s="13">
        <v>0</v>
      </c>
      <c r="AJ72" s="13">
        <v>0</v>
      </c>
      <c r="AK72" s="13">
        <v>0</v>
      </c>
      <c r="AL72">
        <v>0</v>
      </c>
      <c r="AM72">
        <v>0</v>
      </c>
      <c r="AN72">
        <v>0</v>
      </c>
      <c r="AO72">
        <v>0</v>
      </c>
      <c r="AP72">
        <v>0</v>
      </c>
      <c r="AQ72">
        <v>0</v>
      </c>
      <c r="AR72">
        <v>0</v>
      </c>
      <c r="AS72">
        <v>0</v>
      </c>
      <c r="AT72">
        <v>0</v>
      </c>
      <c r="AU72">
        <v>0</v>
      </c>
      <c r="AV72">
        <v>0</v>
      </c>
      <c r="AW72">
        <v>0</v>
      </c>
      <c r="AX72">
        <v>0</v>
      </c>
      <c r="AY72">
        <v>0</v>
      </c>
      <c r="AZ72">
        <v>0</v>
      </c>
      <c r="BA72">
        <v>0</v>
      </c>
      <c r="BB72">
        <v>0</v>
      </c>
      <c r="BC72">
        <v>0</v>
      </c>
      <c r="BD72">
        <v>0</v>
      </c>
      <c r="BE72">
        <v>0</v>
      </c>
      <c r="BF72">
        <v>0</v>
      </c>
      <c r="BG72">
        <v>0</v>
      </c>
      <c r="BH72">
        <v>0</v>
      </c>
      <c r="BI72">
        <v>0</v>
      </c>
      <c r="BJ72">
        <v>0</v>
      </c>
      <c r="BK72">
        <v>0</v>
      </c>
      <c r="BL72">
        <f t="shared" si="7"/>
        <v>0</v>
      </c>
      <c r="BM72">
        <f t="shared" si="8"/>
        <v>0</v>
      </c>
      <c r="BN72">
        <f t="shared" si="9"/>
        <v>0</v>
      </c>
      <c r="BO72" s="13">
        <f t="shared" si="10"/>
        <v>0</v>
      </c>
      <c r="BP72">
        <f t="shared" si="11"/>
        <v>0</v>
      </c>
      <c r="BQ72">
        <f t="shared" si="12"/>
        <v>0</v>
      </c>
      <c r="BR72">
        <f t="shared" si="13"/>
        <v>0</v>
      </c>
    </row>
    <row r="73" spans="1:70" x14ac:dyDescent="0.35">
      <c r="A73">
        <v>8</v>
      </c>
      <c r="B73">
        <v>0</v>
      </c>
      <c r="C73">
        <v>0</v>
      </c>
      <c r="D73">
        <v>0</v>
      </c>
      <c r="E73">
        <v>0</v>
      </c>
      <c r="F73">
        <v>0</v>
      </c>
      <c r="G73">
        <v>0</v>
      </c>
      <c r="H73">
        <v>0</v>
      </c>
      <c r="I73">
        <v>0</v>
      </c>
      <c r="J73">
        <v>0</v>
      </c>
      <c r="K73">
        <v>0</v>
      </c>
      <c r="L73">
        <v>0</v>
      </c>
      <c r="M73">
        <v>0</v>
      </c>
      <c r="N73">
        <v>0</v>
      </c>
      <c r="O73">
        <v>0</v>
      </c>
      <c r="P73">
        <v>0</v>
      </c>
      <c r="Q73">
        <v>0</v>
      </c>
      <c r="R73">
        <v>0</v>
      </c>
      <c r="S73">
        <v>0</v>
      </c>
      <c r="T73">
        <v>0</v>
      </c>
      <c r="U73">
        <v>0</v>
      </c>
      <c r="V73">
        <v>0</v>
      </c>
      <c r="W73">
        <v>0</v>
      </c>
      <c r="X73">
        <v>0</v>
      </c>
      <c r="Y73">
        <v>0</v>
      </c>
      <c r="Z73">
        <v>0</v>
      </c>
      <c r="AA73">
        <v>0</v>
      </c>
      <c r="AB73">
        <v>0</v>
      </c>
      <c r="AC73">
        <v>0</v>
      </c>
      <c r="AD73">
        <v>0</v>
      </c>
      <c r="AE73">
        <v>0</v>
      </c>
      <c r="AF73" s="13">
        <v>0</v>
      </c>
      <c r="AG73" s="13">
        <v>0</v>
      </c>
      <c r="AH73" s="13">
        <v>0</v>
      </c>
      <c r="AI73" s="13">
        <v>0</v>
      </c>
      <c r="AJ73" s="13">
        <v>0</v>
      </c>
      <c r="AK73" s="13">
        <v>0</v>
      </c>
      <c r="AL73">
        <v>0</v>
      </c>
      <c r="AM73">
        <v>0</v>
      </c>
      <c r="AN73">
        <v>0</v>
      </c>
      <c r="AO73">
        <v>0</v>
      </c>
      <c r="AP73">
        <v>0</v>
      </c>
      <c r="AQ73">
        <v>0</v>
      </c>
      <c r="AR73">
        <v>0</v>
      </c>
      <c r="AS73">
        <v>0</v>
      </c>
      <c r="AT73">
        <v>0</v>
      </c>
      <c r="AU73">
        <v>0</v>
      </c>
      <c r="AV73">
        <v>0</v>
      </c>
      <c r="AW73">
        <v>0</v>
      </c>
      <c r="AX73">
        <v>0</v>
      </c>
      <c r="AY73">
        <v>0</v>
      </c>
      <c r="AZ73">
        <v>0</v>
      </c>
      <c r="BA73">
        <v>0</v>
      </c>
      <c r="BB73">
        <v>0</v>
      </c>
      <c r="BC73">
        <v>0</v>
      </c>
      <c r="BD73">
        <v>0</v>
      </c>
      <c r="BE73">
        <v>0</v>
      </c>
      <c r="BF73">
        <v>0</v>
      </c>
      <c r="BG73">
        <v>0</v>
      </c>
      <c r="BH73">
        <v>0</v>
      </c>
      <c r="BI73">
        <v>0</v>
      </c>
      <c r="BJ73">
        <v>0</v>
      </c>
      <c r="BK73">
        <v>0</v>
      </c>
      <c r="BL73">
        <f t="shared" si="7"/>
        <v>0</v>
      </c>
      <c r="BM73">
        <f t="shared" si="8"/>
        <v>0</v>
      </c>
      <c r="BN73">
        <f t="shared" si="9"/>
        <v>0</v>
      </c>
      <c r="BO73" s="13">
        <f t="shared" si="10"/>
        <v>0</v>
      </c>
      <c r="BP73">
        <f t="shared" si="11"/>
        <v>0</v>
      </c>
      <c r="BQ73">
        <f t="shared" si="12"/>
        <v>0</v>
      </c>
      <c r="BR73">
        <f t="shared" si="13"/>
        <v>0</v>
      </c>
    </row>
    <row r="74" spans="1:70" x14ac:dyDescent="0.35">
      <c r="A74">
        <v>8</v>
      </c>
      <c r="B74">
        <v>0</v>
      </c>
      <c r="C74">
        <v>0</v>
      </c>
      <c r="D74">
        <v>0</v>
      </c>
      <c r="E74">
        <v>0</v>
      </c>
      <c r="F74">
        <v>0</v>
      </c>
      <c r="G74">
        <v>0</v>
      </c>
      <c r="H74">
        <v>0</v>
      </c>
      <c r="I74">
        <v>0</v>
      </c>
      <c r="J74">
        <v>0</v>
      </c>
      <c r="K74">
        <v>0</v>
      </c>
      <c r="L74">
        <v>0</v>
      </c>
      <c r="M74">
        <v>0</v>
      </c>
      <c r="N74">
        <v>0</v>
      </c>
      <c r="O74">
        <v>0</v>
      </c>
      <c r="P74">
        <v>0</v>
      </c>
      <c r="Q74">
        <v>0</v>
      </c>
      <c r="R74">
        <v>0</v>
      </c>
      <c r="S74">
        <v>0</v>
      </c>
      <c r="T74">
        <v>0</v>
      </c>
      <c r="U74">
        <v>0</v>
      </c>
      <c r="V74">
        <v>0</v>
      </c>
      <c r="W74">
        <v>0</v>
      </c>
      <c r="X74">
        <v>0</v>
      </c>
      <c r="Y74">
        <v>0</v>
      </c>
      <c r="Z74">
        <v>0</v>
      </c>
      <c r="AA74">
        <v>0</v>
      </c>
      <c r="AB74">
        <v>0</v>
      </c>
      <c r="AC74">
        <v>0</v>
      </c>
      <c r="AD74">
        <v>0</v>
      </c>
      <c r="AE74">
        <v>0</v>
      </c>
      <c r="AF74" s="13">
        <v>0</v>
      </c>
      <c r="AG74" s="13">
        <v>0</v>
      </c>
      <c r="AH74" s="13">
        <v>0</v>
      </c>
      <c r="AI74" s="13">
        <v>0</v>
      </c>
      <c r="AJ74" s="13">
        <v>0</v>
      </c>
      <c r="AK74" s="13">
        <v>0</v>
      </c>
      <c r="AL74">
        <v>0</v>
      </c>
      <c r="AM74">
        <v>0</v>
      </c>
      <c r="AN74">
        <v>0</v>
      </c>
      <c r="AO74">
        <v>0</v>
      </c>
      <c r="AP74">
        <v>0</v>
      </c>
      <c r="AQ74">
        <v>0</v>
      </c>
      <c r="AR74">
        <v>0</v>
      </c>
      <c r="AS74">
        <v>0</v>
      </c>
      <c r="AT74">
        <v>0</v>
      </c>
      <c r="AU74">
        <v>0</v>
      </c>
      <c r="AV74">
        <v>0</v>
      </c>
      <c r="AW74">
        <v>0</v>
      </c>
      <c r="AX74">
        <v>0</v>
      </c>
      <c r="AY74">
        <v>0</v>
      </c>
      <c r="AZ74">
        <v>0</v>
      </c>
      <c r="BA74">
        <v>0</v>
      </c>
      <c r="BB74">
        <v>0</v>
      </c>
      <c r="BC74">
        <v>0</v>
      </c>
      <c r="BD74">
        <v>0</v>
      </c>
      <c r="BE74">
        <v>0</v>
      </c>
      <c r="BF74">
        <v>0</v>
      </c>
      <c r="BG74">
        <v>0</v>
      </c>
      <c r="BH74">
        <v>0</v>
      </c>
      <c r="BI74">
        <v>0</v>
      </c>
      <c r="BJ74">
        <v>0</v>
      </c>
      <c r="BK74">
        <v>0</v>
      </c>
      <c r="BL74">
        <f t="shared" si="7"/>
        <v>0</v>
      </c>
      <c r="BM74">
        <f t="shared" si="8"/>
        <v>0</v>
      </c>
      <c r="BN74">
        <f t="shared" si="9"/>
        <v>0</v>
      </c>
      <c r="BO74" s="13">
        <f t="shared" si="10"/>
        <v>0</v>
      </c>
      <c r="BP74">
        <f t="shared" si="11"/>
        <v>0</v>
      </c>
      <c r="BQ74">
        <f t="shared" si="12"/>
        <v>0</v>
      </c>
      <c r="BR74">
        <f t="shared" si="13"/>
        <v>0</v>
      </c>
    </row>
    <row r="75" spans="1:70" x14ac:dyDescent="0.35">
      <c r="A75">
        <v>8</v>
      </c>
      <c r="B75">
        <v>0</v>
      </c>
      <c r="C75">
        <v>0</v>
      </c>
      <c r="D75">
        <v>0</v>
      </c>
      <c r="E75">
        <v>0</v>
      </c>
      <c r="F75">
        <v>0</v>
      </c>
      <c r="G75">
        <v>0</v>
      </c>
      <c r="H75">
        <v>0</v>
      </c>
      <c r="I75">
        <v>0</v>
      </c>
      <c r="J75">
        <v>0</v>
      </c>
      <c r="K75">
        <v>0</v>
      </c>
      <c r="L75">
        <v>0</v>
      </c>
      <c r="M75">
        <v>0</v>
      </c>
      <c r="N75">
        <v>0</v>
      </c>
      <c r="O75">
        <v>0</v>
      </c>
      <c r="P75">
        <v>0</v>
      </c>
      <c r="Q75">
        <v>0</v>
      </c>
      <c r="R75">
        <v>0</v>
      </c>
      <c r="S75">
        <v>0</v>
      </c>
      <c r="T75">
        <v>0</v>
      </c>
      <c r="U75">
        <v>0</v>
      </c>
      <c r="V75">
        <v>0</v>
      </c>
      <c r="W75">
        <v>0</v>
      </c>
      <c r="X75">
        <v>0</v>
      </c>
      <c r="Y75">
        <v>0</v>
      </c>
      <c r="Z75">
        <v>0</v>
      </c>
      <c r="AA75">
        <v>0</v>
      </c>
      <c r="AB75">
        <v>0</v>
      </c>
      <c r="AC75">
        <v>0</v>
      </c>
      <c r="AD75">
        <v>0</v>
      </c>
      <c r="AE75">
        <v>0</v>
      </c>
      <c r="AF75" s="13">
        <v>0</v>
      </c>
      <c r="AG75" s="13">
        <v>0</v>
      </c>
      <c r="AH75" s="13">
        <v>0</v>
      </c>
      <c r="AI75" s="13">
        <v>0</v>
      </c>
      <c r="AJ75" s="13">
        <v>0</v>
      </c>
      <c r="AK75" s="13">
        <v>0</v>
      </c>
      <c r="AL75">
        <v>0</v>
      </c>
      <c r="AM75">
        <v>0</v>
      </c>
      <c r="AN75">
        <v>0</v>
      </c>
      <c r="AO75">
        <v>0</v>
      </c>
      <c r="AP75">
        <v>0</v>
      </c>
      <c r="AQ75">
        <v>0</v>
      </c>
      <c r="AR75">
        <v>0</v>
      </c>
      <c r="AS75">
        <v>0</v>
      </c>
      <c r="AT75">
        <v>0</v>
      </c>
      <c r="AU75">
        <v>0</v>
      </c>
      <c r="AV75">
        <v>0</v>
      </c>
      <c r="AW75">
        <v>0</v>
      </c>
      <c r="AX75">
        <v>0</v>
      </c>
      <c r="AY75">
        <v>0</v>
      </c>
      <c r="AZ75">
        <v>0</v>
      </c>
      <c r="BA75">
        <v>0</v>
      </c>
      <c r="BB75">
        <v>0</v>
      </c>
      <c r="BC75">
        <v>0</v>
      </c>
      <c r="BD75">
        <v>0</v>
      </c>
      <c r="BE75">
        <v>0</v>
      </c>
      <c r="BF75">
        <v>0</v>
      </c>
      <c r="BG75">
        <v>0</v>
      </c>
      <c r="BH75">
        <v>0</v>
      </c>
      <c r="BI75">
        <v>0</v>
      </c>
      <c r="BJ75">
        <v>0</v>
      </c>
      <c r="BK75">
        <v>0</v>
      </c>
      <c r="BL75">
        <f t="shared" si="7"/>
        <v>0</v>
      </c>
      <c r="BM75">
        <f t="shared" si="8"/>
        <v>0</v>
      </c>
      <c r="BN75">
        <f t="shared" si="9"/>
        <v>0</v>
      </c>
      <c r="BO75" s="13">
        <f t="shared" si="10"/>
        <v>0</v>
      </c>
      <c r="BP75">
        <f t="shared" si="11"/>
        <v>0</v>
      </c>
      <c r="BQ75">
        <f t="shared" si="12"/>
        <v>0</v>
      </c>
      <c r="BR75">
        <f t="shared" si="13"/>
        <v>0</v>
      </c>
    </row>
    <row r="76" spans="1:70" x14ac:dyDescent="0.35">
      <c r="A76">
        <v>8</v>
      </c>
      <c r="B76">
        <v>0</v>
      </c>
      <c r="C76">
        <v>0</v>
      </c>
      <c r="D76">
        <v>0</v>
      </c>
      <c r="E76">
        <v>0</v>
      </c>
      <c r="F76">
        <v>0</v>
      </c>
      <c r="G76">
        <v>0</v>
      </c>
      <c r="H76">
        <v>0</v>
      </c>
      <c r="I76">
        <v>0</v>
      </c>
      <c r="J76">
        <v>0</v>
      </c>
      <c r="K76">
        <v>0</v>
      </c>
      <c r="L76">
        <v>0</v>
      </c>
      <c r="M76">
        <v>0</v>
      </c>
      <c r="N76">
        <v>0</v>
      </c>
      <c r="O76">
        <v>0</v>
      </c>
      <c r="P76">
        <v>0</v>
      </c>
      <c r="Q76">
        <v>0</v>
      </c>
      <c r="R76">
        <v>0</v>
      </c>
      <c r="S76">
        <v>0</v>
      </c>
      <c r="T76">
        <v>0</v>
      </c>
      <c r="U76">
        <v>0</v>
      </c>
      <c r="V76">
        <v>0</v>
      </c>
      <c r="W76">
        <v>0</v>
      </c>
      <c r="X76">
        <v>0</v>
      </c>
      <c r="Y76">
        <v>0</v>
      </c>
      <c r="Z76">
        <v>0</v>
      </c>
      <c r="AA76">
        <v>0</v>
      </c>
      <c r="AB76">
        <v>0</v>
      </c>
      <c r="AC76">
        <v>0</v>
      </c>
      <c r="AD76">
        <v>0</v>
      </c>
      <c r="AE76">
        <v>0</v>
      </c>
      <c r="AF76" s="13">
        <v>0</v>
      </c>
      <c r="AG76" s="13">
        <v>0</v>
      </c>
      <c r="AH76" s="13">
        <v>0</v>
      </c>
      <c r="AI76" s="13">
        <v>0</v>
      </c>
      <c r="AJ76" s="13">
        <v>0</v>
      </c>
      <c r="AK76" s="13">
        <v>0</v>
      </c>
      <c r="AL76">
        <v>0</v>
      </c>
      <c r="AM76">
        <v>0</v>
      </c>
      <c r="AN76">
        <v>0</v>
      </c>
      <c r="AO76">
        <v>0</v>
      </c>
      <c r="AP76">
        <v>0</v>
      </c>
      <c r="AQ76">
        <v>0</v>
      </c>
      <c r="AR76">
        <v>0</v>
      </c>
      <c r="AS76">
        <v>0</v>
      </c>
      <c r="AT76">
        <v>0</v>
      </c>
      <c r="AU76">
        <v>0</v>
      </c>
      <c r="AV76">
        <v>0</v>
      </c>
      <c r="AW76">
        <v>0</v>
      </c>
      <c r="AX76">
        <v>0</v>
      </c>
      <c r="AY76">
        <v>0</v>
      </c>
      <c r="AZ76">
        <v>0</v>
      </c>
      <c r="BA76">
        <v>0</v>
      </c>
      <c r="BB76">
        <v>0</v>
      </c>
      <c r="BC76">
        <v>0</v>
      </c>
      <c r="BD76">
        <v>0</v>
      </c>
      <c r="BE76">
        <v>0</v>
      </c>
      <c r="BF76">
        <v>0</v>
      </c>
      <c r="BG76">
        <v>0</v>
      </c>
      <c r="BH76">
        <v>0</v>
      </c>
      <c r="BI76">
        <v>0</v>
      </c>
      <c r="BJ76">
        <v>0</v>
      </c>
      <c r="BK76">
        <v>0</v>
      </c>
      <c r="BL76">
        <f t="shared" si="7"/>
        <v>0</v>
      </c>
      <c r="BM76">
        <f t="shared" si="8"/>
        <v>0</v>
      </c>
      <c r="BN76">
        <f t="shared" si="9"/>
        <v>0</v>
      </c>
      <c r="BO76" s="13">
        <f t="shared" si="10"/>
        <v>0</v>
      </c>
      <c r="BP76">
        <f t="shared" si="11"/>
        <v>0</v>
      </c>
      <c r="BQ76">
        <f t="shared" si="12"/>
        <v>0</v>
      </c>
      <c r="BR76">
        <f t="shared" si="13"/>
        <v>0</v>
      </c>
    </row>
    <row r="77" spans="1:70" x14ac:dyDescent="0.35">
      <c r="A77">
        <v>8</v>
      </c>
      <c r="B77">
        <v>1</v>
      </c>
      <c r="C77">
        <v>0</v>
      </c>
      <c r="D77">
        <v>0</v>
      </c>
      <c r="E77">
        <v>0</v>
      </c>
      <c r="F77">
        <v>0</v>
      </c>
      <c r="G77">
        <v>0</v>
      </c>
      <c r="H77">
        <v>0</v>
      </c>
      <c r="I77">
        <v>0</v>
      </c>
      <c r="J77">
        <v>0</v>
      </c>
      <c r="K77">
        <v>0</v>
      </c>
      <c r="L77">
        <v>0</v>
      </c>
      <c r="M77">
        <v>0</v>
      </c>
      <c r="N77">
        <v>0</v>
      </c>
      <c r="O77">
        <v>0</v>
      </c>
      <c r="P77">
        <v>0</v>
      </c>
      <c r="Q77">
        <v>0</v>
      </c>
      <c r="R77">
        <v>0</v>
      </c>
      <c r="S77">
        <v>0</v>
      </c>
      <c r="T77">
        <v>0</v>
      </c>
      <c r="U77">
        <v>0</v>
      </c>
      <c r="V77">
        <v>0</v>
      </c>
      <c r="W77">
        <v>0</v>
      </c>
      <c r="X77">
        <v>0</v>
      </c>
      <c r="Y77">
        <v>0</v>
      </c>
      <c r="Z77">
        <v>0</v>
      </c>
      <c r="AA77">
        <v>0</v>
      </c>
      <c r="AB77">
        <v>0</v>
      </c>
      <c r="AC77">
        <v>0</v>
      </c>
      <c r="AD77">
        <v>0</v>
      </c>
      <c r="AE77">
        <v>0</v>
      </c>
      <c r="AF77">
        <v>0</v>
      </c>
      <c r="AG77">
        <v>0</v>
      </c>
      <c r="AH77">
        <v>0</v>
      </c>
      <c r="AI77">
        <v>0</v>
      </c>
      <c r="AJ77">
        <v>0</v>
      </c>
      <c r="AK77">
        <v>0</v>
      </c>
      <c r="AL77">
        <v>0</v>
      </c>
      <c r="AM77">
        <v>0</v>
      </c>
      <c r="AN77">
        <v>0</v>
      </c>
      <c r="AO77">
        <v>0</v>
      </c>
      <c r="AP77">
        <v>0</v>
      </c>
      <c r="AQ77">
        <v>0</v>
      </c>
      <c r="AR77">
        <v>0</v>
      </c>
      <c r="AS77">
        <v>0</v>
      </c>
      <c r="AT77">
        <v>0</v>
      </c>
      <c r="AU77">
        <v>0</v>
      </c>
      <c r="AV77">
        <v>0</v>
      </c>
      <c r="AW77">
        <v>0</v>
      </c>
      <c r="AX77">
        <v>0</v>
      </c>
      <c r="AY77">
        <v>0</v>
      </c>
      <c r="AZ77">
        <v>0</v>
      </c>
      <c r="BA77">
        <v>0</v>
      </c>
      <c r="BB77">
        <v>0</v>
      </c>
      <c r="BC77">
        <v>0</v>
      </c>
      <c r="BD77">
        <v>0</v>
      </c>
      <c r="BE77">
        <v>0</v>
      </c>
      <c r="BF77">
        <v>0</v>
      </c>
      <c r="BG77">
        <v>0</v>
      </c>
      <c r="BH77">
        <v>0</v>
      </c>
      <c r="BI77">
        <v>0</v>
      </c>
      <c r="BJ77">
        <v>0</v>
      </c>
      <c r="BK77">
        <v>0</v>
      </c>
      <c r="BL77">
        <f t="shared" si="7"/>
        <v>0</v>
      </c>
      <c r="BM77">
        <f t="shared" si="8"/>
        <v>0</v>
      </c>
      <c r="BN77">
        <f t="shared" si="9"/>
        <v>0</v>
      </c>
      <c r="BO77" s="13">
        <f t="shared" si="10"/>
        <v>0</v>
      </c>
      <c r="BP77">
        <f t="shared" si="11"/>
        <v>0</v>
      </c>
      <c r="BQ77">
        <f t="shared" si="12"/>
        <v>0</v>
      </c>
      <c r="BR77">
        <f t="shared" si="13"/>
        <v>0</v>
      </c>
    </row>
    <row r="78" spans="1:70" x14ac:dyDescent="0.35">
      <c r="A78">
        <v>8</v>
      </c>
      <c r="B78">
        <v>1</v>
      </c>
      <c r="C78">
        <v>0</v>
      </c>
      <c r="D78">
        <v>0</v>
      </c>
      <c r="E78">
        <v>0</v>
      </c>
      <c r="F78">
        <v>0</v>
      </c>
      <c r="G78">
        <v>0</v>
      </c>
      <c r="H78">
        <v>0</v>
      </c>
      <c r="I78">
        <v>0</v>
      </c>
      <c r="J78">
        <v>0</v>
      </c>
      <c r="K78">
        <v>0</v>
      </c>
      <c r="L78">
        <v>0</v>
      </c>
      <c r="M78">
        <v>0</v>
      </c>
      <c r="N78">
        <v>0</v>
      </c>
      <c r="O78">
        <v>0</v>
      </c>
      <c r="P78">
        <v>0</v>
      </c>
      <c r="Q78">
        <v>0</v>
      </c>
      <c r="R78">
        <v>0</v>
      </c>
      <c r="S78">
        <v>0</v>
      </c>
      <c r="T78">
        <v>0</v>
      </c>
      <c r="U78">
        <v>0</v>
      </c>
      <c r="V78">
        <v>0</v>
      </c>
      <c r="W78">
        <v>0</v>
      </c>
      <c r="X78">
        <v>0</v>
      </c>
      <c r="Y78">
        <v>0</v>
      </c>
      <c r="Z78">
        <v>0</v>
      </c>
      <c r="AA78">
        <v>0</v>
      </c>
      <c r="AB78">
        <v>0</v>
      </c>
      <c r="AC78">
        <v>0</v>
      </c>
      <c r="AD78">
        <v>0</v>
      </c>
      <c r="AE78">
        <v>0</v>
      </c>
      <c r="AF78">
        <v>0</v>
      </c>
      <c r="AG78">
        <v>0</v>
      </c>
      <c r="AH78">
        <v>0</v>
      </c>
      <c r="AI78">
        <v>0</v>
      </c>
      <c r="AJ78">
        <v>0</v>
      </c>
      <c r="AK78">
        <v>0</v>
      </c>
      <c r="AL78">
        <v>0</v>
      </c>
      <c r="AM78">
        <v>0</v>
      </c>
      <c r="AN78">
        <v>0</v>
      </c>
      <c r="AO78">
        <v>0</v>
      </c>
      <c r="AP78">
        <v>0</v>
      </c>
      <c r="AQ78">
        <v>0</v>
      </c>
      <c r="AR78">
        <v>0</v>
      </c>
      <c r="AS78">
        <v>0</v>
      </c>
      <c r="AT78">
        <v>0</v>
      </c>
      <c r="AU78">
        <v>0</v>
      </c>
      <c r="AV78">
        <v>0</v>
      </c>
      <c r="AW78">
        <v>0</v>
      </c>
      <c r="AX78">
        <v>0</v>
      </c>
      <c r="AY78">
        <v>0</v>
      </c>
      <c r="AZ78">
        <v>0</v>
      </c>
      <c r="BA78">
        <v>0</v>
      </c>
      <c r="BB78">
        <v>0</v>
      </c>
      <c r="BC78">
        <v>0</v>
      </c>
      <c r="BD78">
        <v>0</v>
      </c>
      <c r="BE78">
        <v>0</v>
      </c>
      <c r="BF78">
        <v>0</v>
      </c>
      <c r="BG78">
        <v>0</v>
      </c>
      <c r="BH78">
        <v>0</v>
      </c>
      <c r="BI78">
        <v>0</v>
      </c>
      <c r="BJ78">
        <v>0</v>
      </c>
      <c r="BK78">
        <v>0</v>
      </c>
      <c r="BL78">
        <f t="shared" si="7"/>
        <v>0</v>
      </c>
      <c r="BM78">
        <f t="shared" si="8"/>
        <v>0</v>
      </c>
      <c r="BN78">
        <f t="shared" si="9"/>
        <v>0</v>
      </c>
      <c r="BO78" s="13">
        <f t="shared" si="10"/>
        <v>0</v>
      </c>
      <c r="BP78">
        <f t="shared" si="11"/>
        <v>0</v>
      </c>
      <c r="BQ78">
        <f t="shared" si="12"/>
        <v>0</v>
      </c>
      <c r="BR78">
        <f t="shared" si="13"/>
        <v>0</v>
      </c>
    </row>
    <row r="79" spans="1:70" x14ac:dyDescent="0.35">
      <c r="A79">
        <v>8</v>
      </c>
      <c r="B79">
        <v>1</v>
      </c>
      <c r="C79">
        <v>0</v>
      </c>
      <c r="D79">
        <v>0</v>
      </c>
      <c r="E79">
        <v>0</v>
      </c>
      <c r="F79">
        <v>0</v>
      </c>
      <c r="G79">
        <v>0</v>
      </c>
      <c r="H79">
        <v>0</v>
      </c>
      <c r="I79">
        <v>0</v>
      </c>
      <c r="J79">
        <v>0</v>
      </c>
      <c r="K79">
        <v>0</v>
      </c>
      <c r="L79">
        <v>0</v>
      </c>
      <c r="M79">
        <v>0</v>
      </c>
      <c r="N79">
        <v>0</v>
      </c>
      <c r="O79">
        <v>0</v>
      </c>
      <c r="P79">
        <v>0</v>
      </c>
      <c r="Q79">
        <v>0</v>
      </c>
      <c r="R79">
        <v>0</v>
      </c>
      <c r="S79">
        <v>0</v>
      </c>
      <c r="T79">
        <v>0</v>
      </c>
      <c r="U79">
        <v>0</v>
      </c>
      <c r="V79">
        <v>0</v>
      </c>
      <c r="W79">
        <v>0</v>
      </c>
      <c r="X79">
        <v>0</v>
      </c>
      <c r="Y79">
        <v>0</v>
      </c>
      <c r="Z79">
        <v>0</v>
      </c>
      <c r="AA79">
        <v>0</v>
      </c>
      <c r="AB79">
        <v>0</v>
      </c>
      <c r="AC79">
        <v>0</v>
      </c>
      <c r="AD79">
        <v>0</v>
      </c>
      <c r="AE79">
        <v>0</v>
      </c>
      <c r="AF79">
        <v>0</v>
      </c>
      <c r="AG79">
        <v>0</v>
      </c>
      <c r="AH79">
        <v>0</v>
      </c>
      <c r="AI79">
        <v>0</v>
      </c>
      <c r="AJ79">
        <v>0</v>
      </c>
      <c r="AK79">
        <v>0</v>
      </c>
      <c r="AL79">
        <v>0</v>
      </c>
      <c r="AM79">
        <v>0</v>
      </c>
      <c r="AN79">
        <v>0</v>
      </c>
      <c r="AO79">
        <v>0</v>
      </c>
      <c r="AP79">
        <v>0</v>
      </c>
      <c r="AQ79">
        <v>0</v>
      </c>
      <c r="AR79">
        <v>0</v>
      </c>
      <c r="AS79">
        <v>0</v>
      </c>
      <c r="AT79">
        <v>0</v>
      </c>
      <c r="AU79">
        <v>0</v>
      </c>
      <c r="AV79">
        <v>0</v>
      </c>
      <c r="AW79">
        <v>0</v>
      </c>
      <c r="AX79">
        <v>0</v>
      </c>
      <c r="AY79">
        <v>0</v>
      </c>
      <c r="AZ79">
        <v>0</v>
      </c>
      <c r="BA79">
        <v>0</v>
      </c>
      <c r="BB79">
        <v>0</v>
      </c>
      <c r="BC79">
        <v>0</v>
      </c>
      <c r="BD79">
        <v>0</v>
      </c>
      <c r="BE79">
        <v>0</v>
      </c>
      <c r="BF79">
        <v>0</v>
      </c>
      <c r="BG79">
        <v>0</v>
      </c>
      <c r="BH79">
        <v>0</v>
      </c>
      <c r="BI79">
        <v>0</v>
      </c>
      <c r="BJ79">
        <v>0</v>
      </c>
      <c r="BK79">
        <v>0</v>
      </c>
      <c r="BL79">
        <f t="shared" si="7"/>
        <v>0</v>
      </c>
      <c r="BM79">
        <f t="shared" si="8"/>
        <v>0</v>
      </c>
      <c r="BN79">
        <f t="shared" si="9"/>
        <v>0</v>
      </c>
      <c r="BO79" s="13">
        <f t="shared" si="10"/>
        <v>0</v>
      </c>
      <c r="BP79">
        <f t="shared" si="11"/>
        <v>0</v>
      </c>
      <c r="BQ79">
        <f t="shared" si="12"/>
        <v>0</v>
      </c>
      <c r="BR79">
        <f t="shared" si="13"/>
        <v>0</v>
      </c>
    </row>
    <row r="80" spans="1:70" x14ac:dyDescent="0.35">
      <c r="A80">
        <v>8</v>
      </c>
      <c r="B80">
        <v>1</v>
      </c>
      <c r="C80">
        <v>0</v>
      </c>
      <c r="D80">
        <v>0</v>
      </c>
      <c r="E80">
        <v>0</v>
      </c>
      <c r="F80">
        <v>0</v>
      </c>
      <c r="G80">
        <v>0</v>
      </c>
      <c r="H80">
        <v>0</v>
      </c>
      <c r="I80">
        <v>0</v>
      </c>
      <c r="J80">
        <v>0</v>
      </c>
      <c r="K80">
        <v>0</v>
      </c>
      <c r="L80">
        <v>0</v>
      </c>
      <c r="M80">
        <v>0</v>
      </c>
      <c r="N80">
        <v>0</v>
      </c>
      <c r="O80">
        <v>0</v>
      </c>
      <c r="P80">
        <v>0</v>
      </c>
      <c r="Q80">
        <v>0</v>
      </c>
      <c r="R80">
        <v>0</v>
      </c>
      <c r="S80">
        <v>0</v>
      </c>
      <c r="T80">
        <v>0</v>
      </c>
      <c r="U80">
        <v>0</v>
      </c>
      <c r="V80">
        <v>0</v>
      </c>
      <c r="W80">
        <v>0</v>
      </c>
      <c r="X80">
        <v>0</v>
      </c>
      <c r="Y80">
        <v>0</v>
      </c>
      <c r="Z80">
        <v>0</v>
      </c>
      <c r="AA80">
        <v>0</v>
      </c>
      <c r="AB80">
        <v>0</v>
      </c>
      <c r="AC80">
        <v>0</v>
      </c>
      <c r="AD80">
        <v>0</v>
      </c>
      <c r="AE80">
        <v>0</v>
      </c>
      <c r="AF80">
        <v>0</v>
      </c>
      <c r="AG80">
        <v>0</v>
      </c>
      <c r="AH80">
        <v>0</v>
      </c>
      <c r="AI80">
        <v>0</v>
      </c>
      <c r="AJ80">
        <v>0</v>
      </c>
      <c r="AK80">
        <v>0</v>
      </c>
      <c r="AL80">
        <v>0</v>
      </c>
      <c r="AM80">
        <v>0</v>
      </c>
      <c r="AN80">
        <v>0</v>
      </c>
      <c r="AO80">
        <v>0</v>
      </c>
      <c r="AP80">
        <v>0</v>
      </c>
      <c r="AQ80">
        <v>0</v>
      </c>
      <c r="AR80">
        <v>0</v>
      </c>
      <c r="AS80">
        <v>0</v>
      </c>
      <c r="AT80">
        <v>0</v>
      </c>
      <c r="AU80">
        <v>0</v>
      </c>
      <c r="AV80">
        <v>0</v>
      </c>
      <c r="AW80">
        <v>0</v>
      </c>
      <c r="AX80">
        <v>0</v>
      </c>
      <c r="AY80">
        <v>0</v>
      </c>
      <c r="AZ80">
        <v>0</v>
      </c>
      <c r="BA80">
        <v>0</v>
      </c>
      <c r="BB80">
        <v>0</v>
      </c>
      <c r="BC80">
        <v>0</v>
      </c>
      <c r="BD80">
        <v>0</v>
      </c>
      <c r="BE80">
        <v>0</v>
      </c>
      <c r="BF80">
        <v>0</v>
      </c>
      <c r="BG80">
        <v>0</v>
      </c>
      <c r="BH80">
        <v>0</v>
      </c>
      <c r="BI80">
        <v>0</v>
      </c>
      <c r="BJ80">
        <v>0</v>
      </c>
      <c r="BK80">
        <v>0</v>
      </c>
      <c r="BL80">
        <f t="shared" si="7"/>
        <v>0</v>
      </c>
      <c r="BM80">
        <f t="shared" si="8"/>
        <v>0</v>
      </c>
      <c r="BN80">
        <f t="shared" si="9"/>
        <v>0</v>
      </c>
      <c r="BO80" s="13">
        <f t="shared" si="10"/>
        <v>0</v>
      </c>
      <c r="BP80">
        <f t="shared" si="11"/>
        <v>0</v>
      </c>
      <c r="BQ80">
        <f t="shared" si="12"/>
        <v>0</v>
      </c>
      <c r="BR80">
        <f t="shared" si="13"/>
        <v>0</v>
      </c>
    </row>
    <row r="81" spans="1:70" x14ac:dyDescent="0.35">
      <c r="A81">
        <v>8</v>
      </c>
      <c r="B81">
        <v>1</v>
      </c>
      <c r="C81">
        <v>0</v>
      </c>
      <c r="D81">
        <v>0</v>
      </c>
      <c r="E81">
        <v>0</v>
      </c>
      <c r="F81">
        <v>0</v>
      </c>
      <c r="G81">
        <v>0</v>
      </c>
      <c r="H81">
        <v>0</v>
      </c>
      <c r="I81">
        <v>0</v>
      </c>
      <c r="J81">
        <v>0</v>
      </c>
      <c r="K81">
        <v>0</v>
      </c>
      <c r="L81">
        <v>0</v>
      </c>
      <c r="M81">
        <v>0</v>
      </c>
      <c r="N81">
        <v>0</v>
      </c>
      <c r="O81">
        <v>0</v>
      </c>
      <c r="P81">
        <v>0</v>
      </c>
      <c r="Q81">
        <v>0</v>
      </c>
      <c r="R81">
        <v>0</v>
      </c>
      <c r="S81">
        <v>0</v>
      </c>
      <c r="T81">
        <v>0</v>
      </c>
      <c r="U81">
        <v>0</v>
      </c>
      <c r="V81">
        <v>0</v>
      </c>
      <c r="W81">
        <v>0</v>
      </c>
      <c r="X81">
        <v>0</v>
      </c>
      <c r="Y81">
        <v>0</v>
      </c>
      <c r="Z81">
        <v>0</v>
      </c>
      <c r="AA81">
        <v>0</v>
      </c>
      <c r="AB81">
        <v>0</v>
      </c>
      <c r="AC81">
        <v>0</v>
      </c>
      <c r="AD81">
        <v>0</v>
      </c>
      <c r="AE81">
        <v>0</v>
      </c>
      <c r="AF81">
        <v>0</v>
      </c>
      <c r="AG81">
        <v>0</v>
      </c>
      <c r="AH81">
        <v>0</v>
      </c>
      <c r="AI81">
        <v>0</v>
      </c>
      <c r="AJ81">
        <v>0</v>
      </c>
      <c r="AK81">
        <v>0</v>
      </c>
      <c r="AL81">
        <v>0</v>
      </c>
      <c r="AM81">
        <v>0</v>
      </c>
      <c r="AN81">
        <v>0</v>
      </c>
      <c r="AO81">
        <v>0</v>
      </c>
      <c r="AP81">
        <v>0</v>
      </c>
      <c r="AQ81">
        <v>0</v>
      </c>
      <c r="AR81">
        <v>0</v>
      </c>
      <c r="AS81">
        <v>0</v>
      </c>
      <c r="AT81">
        <v>0</v>
      </c>
      <c r="AU81">
        <v>0</v>
      </c>
      <c r="AV81">
        <v>0</v>
      </c>
      <c r="AW81">
        <v>0</v>
      </c>
      <c r="AX81">
        <v>0</v>
      </c>
      <c r="AY81">
        <v>0</v>
      </c>
      <c r="AZ81">
        <v>0</v>
      </c>
      <c r="BA81">
        <v>0</v>
      </c>
      <c r="BB81">
        <v>0</v>
      </c>
      <c r="BC81">
        <v>0</v>
      </c>
      <c r="BD81">
        <v>0</v>
      </c>
      <c r="BE81">
        <v>0</v>
      </c>
      <c r="BF81">
        <v>0</v>
      </c>
      <c r="BG81">
        <v>0</v>
      </c>
      <c r="BH81">
        <v>0</v>
      </c>
      <c r="BI81">
        <v>0</v>
      </c>
      <c r="BJ81">
        <v>0</v>
      </c>
      <c r="BK81">
        <v>0</v>
      </c>
      <c r="BL81">
        <f t="shared" si="7"/>
        <v>0</v>
      </c>
      <c r="BM81">
        <f t="shared" si="8"/>
        <v>0</v>
      </c>
      <c r="BN81">
        <f t="shared" si="9"/>
        <v>0</v>
      </c>
      <c r="BO81" s="13">
        <f t="shared" si="10"/>
        <v>0</v>
      </c>
      <c r="BP81">
        <f t="shared" si="11"/>
        <v>0</v>
      </c>
      <c r="BQ81">
        <f t="shared" si="12"/>
        <v>0</v>
      </c>
      <c r="BR81">
        <f t="shared" si="13"/>
        <v>0</v>
      </c>
    </row>
    <row r="82" spans="1:70" x14ac:dyDescent="0.35">
      <c r="A82">
        <v>9</v>
      </c>
      <c r="B82">
        <v>0</v>
      </c>
      <c r="C82">
        <v>0</v>
      </c>
      <c r="D82">
        <v>0</v>
      </c>
      <c r="E82">
        <v>0</v>
      </c>
      <c r="F82">
        <v>0</v>
      </c>
      <c r="G82">
        <v>0</v>
      </c>
      <c r="H82">
        <v>0</v>
      </c>
      <c r="I82">
        <v>0</v>
      </c>
      <c r="J82">
        <v>0</v>
      </c>
      <c r="K82">
        <v>0</v>
      </c>
      <c r="L82">
        <v>0</v>
      </c>
      <c r="M82">
        <v>0</v>
      </c>
      <c r="N82">
        <v>0</v>
      </c>
      <c r="O82">
        <v>0</v>
      </c>
      <c r="P82">
        <v>0</v>
      </c>
      <c r="Q82">
        <v>0</v>
      </c>
      <c r="R82">
        <v>0</v>
      </c>
      <c r="S82">
        <v>0</v>
      </c>
      <c r="T82">
        <v>0</v>
      </c>
      <c r="U82">
        <v>0</v>
      </c>
      <c r="V82">
        <v>0</v>
      </c>
      <c r="W82">
        <v>0</v>
      </c>
      <c r="X82">
        <v>0</v>
      </c>
      <c r="Y82">
        <v>0</v>
      </c>
      <c r="Z82">
        <v>0</v>
      </c>
      <c r="AA82">
        <v>0</v>
      </c>
      <c r="AB82">
        <v>0</v>
      </c>
      <c r="AC82">
        <v>0</v>
      </c>
      <c r="AD82">
        <v>0</v>
      </c>
      <c r="AE82">
        <v>0</v>
      </c>
      <c r="AF82" s="13">
        <v>0</v>
      </c>
      <c r="AG82" s="13">
        <v>0</v>
      </c>
      <c r="AH82" s="13">
        <v>0</v>
      </c>
      <c r="AI82" s="13">
        <v>0</v>
      </c>
      <c r="AJ82" s="13">
        <v>0</v>
      </c>
      <c r="AK82" s="13">
        <v>0</v>
      </c>
      <c r="AL82">
        <v>0</v>
      </c>
      <c r="AM82">
        <v>0</v>
      </c>
      <c r="AN82">
        <v>0</v>
      </c>
      <c r="AO82">
        <v>0</v>
      </c>
      <c r="AP82">
        <v>0</v>
      </c>
      <c r="AQ82">
        <v>0</v>
      </c>
      <c r="AR82">
        <v>0</v>
      </c>
      <c r="AS82">
        <v>0</v>
      </c>
      <c r="AT82">
        <v>0</v>
      </c>
      <c r="AU82">
        <v>0</v>
      </c>
      <c r="AV82">
        <v>0</v>
      </c>
      <c r="AW82">
        <v>0</v>
      </c>
      <c r="AX82">
        <v>0</v>
      </c>
      <c r="AY82">
        <v>0</v>
      </c>
      <c r="AZ82">
        <v>0</v>
      </c>
      <c r="BA82">
        <v>0</v>
      </c>
      <c r="BB82">
        <v>0</v>
      </c>
      <c r="BC82">
        <v>0</v>
      </c>
      <c r="BD82">
        <v>0</v>
      </c>
      <c r="BE82">
        <v>0</v>
      </c>
      <c r="BF82">
        <v>0</v>
      </c>
      <c r="BG82">
        <v>0</v>
      </c>
      <c r="BH82">
        <v>0</v>
      </c>
      <c r="BI82">
        <v>0</v>
      </c>
      <c r="BJ82">
        <v>0</v>
      </c>
      <c r="BK82">
        <v>0</v>
      </c>
      <c r="BL82">
        <f t="shared" si="7"/>
        <v>0</v>
      </c>
      <c r="BM82">
        <f t="shared" si="8"/>
        <v>0</v>
      </c>
      <c r="BN82">
        <f t="shared" si="9"/>
        <v>0</v>
      </c>
      <c r="BO82" s="13">
        <f t="shared" si="10"/>
        <v>0</v>
      </c>
      <c r="BP82">
        <f t="shared" si="11"/>
        <v>0</v>
      </c>
      <c r="BQ82">
        <f t="shared" si="12"/>
        <v>0</v>
      </c>
      <c r="BR82">
        <f t="shared" si="13"/>
        <v>0</v>
      </c>
    </row>
    <row r="83" spans="1:70" x14ac:dyDescent="0.35">
      <c r="A83">
        <v>9</v>
      </c>
      <c r="B83">
        <v>0</v>
      </c>
      <c r="C83">
        <v>0</v>
      </c>
      <c r="D83">
        <v>0</v>
      </c>
      <c r="E83">
        <v>0</v>
      </c>
      <c r="F83">
        <v>0</v>
      </c>
      <c r="G83">
        <v>0</v>
      </c>
      <c r="H83">
        <v>0</v>
      </c>
      <c r="I83">
        <v>0</v>
      </c>
      <c r="J83">
        <v>0</v>
      </c>
      <c r="K83">
        <v>0</v>
      </c>
      <c r="L83">
        <v>0</v>
      </c>
      <c r="M83">
        <v>0</v>
      </c>
      <c r="N83">
        <v>0</v>
      </c>
      <c r="O83">
        <v>0</v>
      </c>
      <c r="P83">
        <v>0</v>
      </c>
      <c r="Q83">
        <v>0</v>
      </c>
      <c r="R83">
        <v>0</v>
      </c>
      <c r="S83">
        <v>0</v>
      </c>
      <c r="T83">
        <v>0</v>
      </c>
      <c r="U83">
        <v>0</v>
      </c>
      <c r="V83">
        <v>0</v>
      </c>
      <c r="W83">
        <v>0</v>
      </c>
      <c r="X83">
        <v>0</v>
      </c>
      <c r="Y83">
        <v>0</v>
      </c>
      <c r="Z83">
        <v>0</v>
      </c>
      <c r="AA83">
        <v>0</v>
      </c>
      <c r="AB83">
        <v>0</v>
      </c>
      <c r="AC83">
        <v>0</v>
      </c>
      <c r="AD83">
        <v>0</v>
      </c>
      <c r="AE83">
        <v>0</v>
      </c>
      <c r="AF83" s="13">
        <v>0</v>
      </c>
      <c r="AG83" s="13">
        <v>0</v>
      </c>
      <c r="AH83" s="13">
        <v>0</v>
      </c>
      <c r="AI83" s="13">
        <v>0</v>
      </c>
      <c r="AJ83" s="13">
        <v>0</v>
      </c>
      <c r="AK83" s="13">
        <v>0</v>
      </c>
      <c r="AL83">
        <v>0</v>
      </c>
      <c r="AM83">
        <v>0</v>
      </c>
      <c r="AN83">
        <v>0</v>
      </c>
      <c r="AO83">
        <v>0</v>
      </c>
      <c r="AP83">
        <v>0</v>
      </c>
      <c r="AQ83">
        <v>0</v>
      </c>
      <c r="AR83">
        <v>0</v>
      </c>
      <c r="AS83">
        <v>0</v>
      </c>
      <c r="AT83">
        <v>0</v>
      </c>
      <c r="AU83">
        <v>0</v>
      </c>
      <c r="AV83">
        <v>0</v>
      </c>
      <c r="AW83">
        <v>0</v>
      </c>
      <c r="AX83">
        <v>0</v>
      </c>
      <c r="AY83">
        <v>0</v>
      </c>
      <c r="AZ83">
        <v>0</v>
      </c>
      <c r="BA83">
        <v>0</v>
      </c>
      <c r="BB83">
        <v>0</v>
      </c>
      <c r="BC83">
        <v>0</v>
      </c>
      <c r="BD83">
        <v>0</v>
      </c>
      <c r="BE83">
        <v>0</v>
      </c>
      <c r="BF83">
        <v>0</v>
      </c>
      <c r="BG83">
        <v>0</v>
      </c>
      <c r="BH83">
        <v>0</v>
      </c>
      <c r="BI83">
        <v>0</v>
      </c>
      <c r="BJ83">
        <v>0</v>
      </c>
      <c r="BK83">
        <v>0</v>
      </c>
      <c r="BL83">
        <f t="shared" si="7"/>
        <v>0</v>
      </c>
      <c r="BM83">
        <f t="shared" si="8"/>
        <v>0</v>
      </c>
      <c r="BN83">
        <f t="shared" si="9"/>
        <v>0</v>
      </c>
      <c r="BO83" s="13">
        <f t="shared" si="10"/>
        <v>0</v>
      </c>
      <c r="BP83">
        <f t="shared" si="11"/>
        <v>0</v>
      </c>
      <c r="BQ83">
        <f t="shared" si="12"/>
        <v>0</v>
      </c>
      <c r="BR83">
        <f t="shared" si="13"/>
        <v>0</v>
      </c>
    </row>
    <row r="84" spans="1:70" x14ac:dyDescent="0.35">
      <c r="A84">
        <v>9</v>
      </c>
      <c r="B84">
        <v>0</v>
      </c>
      <c r="C84">
        <v>0</v>
      </c>
      <c r="D84">
        <v>0</v>
      </c>
      <c r="E84">
        <v>0</v>
      </c>
      <c r="F84">
        <v>0</v>
      </c>
      <c r="G84">
        <v>0</v>
      </c>
      <c r="H84">
        <v>0</v>
      </c>
      <c r="I84">
        <v>0</v>
      </c>
      <c r="J84">
        <v>0</v>
      </c>
      <c r="K84">
        <v>0</v>
      </c>
      <c r="L84">
        <v>0</v>
      </c>
      <c r="M84">
        <v>0</v>
      </c>
      <c r="N84">
        <v>0</v>
      </c>
      <c r="O84">
        <v>0</v>
      </c>
      <c r="P84">
        <v>0</v>
      </c>
      <c r="Q84">
        <v>0</v>
      </c>
      <c r="R84">
        <v>0</v>
      </c>
      <c r="S84">
        <v>0</v>
      </c>
      <c r="T84">
        <v>0</v>
      </c>
      <c r="U84">
        <v>0</v>
      </c>
      <c r="V84">
        <v>0</v>
      </c>
      <c r="W84">
        <v>0</v>
      </c>
      <c r="X84">
        <v>0</v>
      </c>
      <c r="Y84">
        <v>0</v>
      </c>
      <c r="Z84">
        <v>0</v>
      </c>
      <c r="AA84">
        <v>0</v>
      </c>
      <c r="AB84">
        <v>0</v>
      </c>
      <c r="AC84">
        <v>0</v>
      </c>
      <c r="AD84">
        <v>0</v>
      </c>
      <c r="AE84">
        <v>0</v>
      </c>
      <c r="AF84" s="13">
        <v>0</v>
      </c>
      <c r="AG84" s="13">
        <v>0</v>
      </c>
      <c r="AH84" s="13">
        <v>0</v>
      </c>
      <c r="AI84" s="13">
        <v>0</v>
      </c>
      <c r="AJ84" s="13">
        <v>0</v>
      </c>
      <c r="AK84" s="13">
        <v>0</v>
      </c>
      <c r="AL84">
        <v>0</v>
      </c>
      <c r="AM84">
        <v>0</v>
      </c>
      <c r="AN84">
        <v>0</v>
      </c>
      <c r="AO84">
        <v>0</v>
      </c>
      <c r="AP84">
        <v>0</v>
      </c>
      <c r="AQ84">
        <v>0</v>
      </c>
      <c r="AR84">
        <v>0</v>
      </c>
      <c r="AS84">
        <v>0</v>
      </c>
      <c r="AT84">
        <v>0</v>
      </c>
      <c r="AU84">
        <v>0</v>
      </c>
      <c r="AV84">
        <v>0</v>
      </c>
      <c r="AW84">
        <v>0</v>
      </c>
      <c r="AX84">
        <v>0</v>
      </c>
      <c r="AY84">
        <v>0</v>
      </c>
      <c r="AZ84">
        <v>0</v>
      </c>
      <c r="BA84">
        <v>0</v>
      </c>
      <c r="BB84">
        <v>0</v>
      </c>
      <c r="BC84">
        <v>0</v>
      </c>
      <c r="BD84">
        <v>0</v>
      </c>
      <c r="BE84">
        <v>0</v>
      </c>
      <c r="BF84">
        <v>0</v>
      </c>
      <c r="BG84">
        <v>0</v>
      </c>
      <c r="BH84">
        <v>0</v>
      </c>
      <c r="BI84">
        <v>0</v>
      </c>
      <c r="BJ84">
        <v>0</v>
      </c>
      <c r="BK84">
        <v>0</v>
      </c>
      <c r="BL84">
        <f t="shared" si="7"/>
        <v>0</v>
      </c>
      <c r="BM84">
        <f t="shared" si="8"/>
        <v>0</v>
      </c>
      <c r="BN84">
        <f t="shared" si="9"/>
        <v>0</v>
      </c>
      <c r="BO84" s="13">
        <f t="shared" si="10"/>
        <v>0</v>
      </c>
      <c r="BP84">
        <f t="shared" si="11"/>
        <v>0</v>
      </c>
      <c r="BQ84">
        <f t="shared" si="12"/>
        <v>0</v>
      </c>
      <c r="BR84">
        <f t="shared" si="13"/>
        <v>0</v>
      </c>
    </row>
    <row r="85" spans="1:70" x14ac:dyDescent="0.35">
      <c r="A85">
        <v>9</v>
      </c>
      <c r="B85">
        <v>0</v>
      </c>
      <c r="C85">
        <v>0</v>
      </c>
      <c r="D85">
        <v>0</v>
      </c>
      <c r="E85">
        <v>0</v>
      </c>
      <c r="F85">
        <v>0</v>
      </c>
      <c r="G85">
        <v>0</v>
      </c>
      <c r="H85">
        <v>0</v>
      </c>
      <c r="I85">
        <v>0</v>
      </c>
      <c r="J85">
        <v>0</v>
      </c>
      <c r="K85">
        <v>0</v>
      </c>
      <c r="L85">
        <v>0</v>
      </c>
      <c r="M85">
        <v>0</v>
      </c>
      <c r="N85">
        <v>0</v>
      </c>
      <c r="O85">
        <v>0</v>
      </c>
      <c r="P85">
        <v>0</v>
      </c>
      <c r="Q85">
        <v>0</v>
      </c>
      <c r="R85">
        <v>0</v>
      </c>
      <c r="S85">
        <v>0</v>
      </c>
      <c r="T85">
        <v>0</v>
      </c>
      <c r="U85">
        <v>0</v>
      </c>
      <c r="V85">
        <v>0</v>
      </c>
      <c r="W85">
        <v>0</v>
      </c>
      <c r="X85">
        <v>0</v>
      </c>
      <c r="Y85">
        <v>0</v>
      </c>
      <c r="Z85">
        <v>0</v>
      </c>
      <c r="AA85">
        <v>0</v>
      </c>
      <c r="AB85">
        <v>0</v>
      </c>
      <c r="AC85">
        <v>0</v>
      </c>
      <c r="AD85">
        <v>0</v>
      </c>
      <c r="AE85">
        <v>0</v>
      </c>
      <c r="AF85" s="13">
        <v>0</v>
      </c>
      <c r="AG85" s="13">
        <v>0</v>
      </c>
      <c r="AH85" s="13">
        <v>0</v>
      </c>
      <c r="AI85" s="13">
        <v>0</v>
      </c>
      <c r="AJ85" s="13">
        <v>0</v>
      </c>
      <c r="AK85" s="13">
        <v>0</v>
      </c>
      <c r="AL85">
        <v>0</v>
      </c>
      <c r="AM85">
        <v>0</v>
      </c>
      <c r="AN85">
        <v>0</v>
      </c>
      <c r="AO85">
        <v>0</v>
      </c>
      <c r="AP85">
        <v>0</v>
      </c>
      <c r="AQ85">
        <v>0</v>
      </c>
      <c r="AR85">
        <v>0</v>
      </c>
      <c r="AS85">
        <v>0</v>
      </c>
      <c r="AT85">
        <v>0</v>
      </c>
      <c r="AU85">
        <v>0</v>
      </c>
      <c r="AV85">
        <v>0</v>
      </c>
      <c r="AW85">
        <v>0</v>
      </c>
      <c r="AX85">
        <v>0</v>
      </c>
      <c r="AY85">
        <v>0</v>
      </c>
      <c r="AZ85">
        <v>0</v>
      </c>
      <c r="BA85">
        <v>0</v>
      </c>
      <c r="BB85">
        <v>0</v>
      </c>
      <c r="BC85">
        <v>0</v>
      </c>
      <c r="BD85">
        <v>0</v>
      </c>
      <c r="BE85">
        <v>0</v>
      </c>
      <c r="BF85">
        <v>0</v>
      </c>
      <c r="BG85">
        <v>0</v>
      </c>
      <c r="BH85">
        <v>0</v>
      </c>
      <c r="BI85">
        <v>0</v>
      </c>
      <c r="BJ85">
        <v>0</v>
      </c>
      <c r="BK85">
        <v>0</v>
      </c>
      <c r="BL85">
        <f t="shared" si="7"/>
        <v>0</v>
      </c>
      <c r="BM85">
        <f t="shared" si="8"/>
        <v>0</v>
      </c>
      <c r="BN85">
        <f t="shared" si="9"/>
        <v>0</v>
      </c>
      <c r="BO85" s="13">
        <f t="shared" si="10"/>
        <v>0</v>
      </c>
      <c r="BP85">
        <f t="shared" si="11"/>
        <v>0</v>
      </c>
      <c r="BQ85">
        <f t="shared" si="12"/>
        <v>0</v>
      </c>
      <c r="BR85">
        <f t="shared" si="13"/>
        <v>0</v>
      </c>
    </row>
    <row r="86" spans="1:70" x14ac:dyDescent="0.35">
      <c r="A86">
        <v>9</v>
      </c>
      <c r="B86">
        <v>0</v>
      </c>
      <c r="C86">
        <v>0</v>
      </c>
      <c r="D86">
        <v>0</v>
      </c>
      <c r="E86">
        <v>0</v>
      </c>
      <c r="F86">
        <v>0</v>
      </c>
      <c r="G86">
        <v>0</v>
      </c>
      <c r="H86">
        <v>0</v>
      </c>
      <c r="I86">
        <v>0</v>
      </c>
      <c r="J86">
        <v>0</v>
      </c>
      <c r="K86">
        <v>0</v>
      </c>
      <c r="L86">
        <v>0</v>
      </c>
      <c r="M86">
        <v>0</v>
      </c>
      <c r="N86">
        <v>0</v>
      </c>
      <c r="O86">
        <v>0</v>
      </c>
      <c r="P86">
        <v>0</v>
      </c>
      <c r="Q86">
        <v>0</v>
      </c>
      <c r="R86">
        <v>0</v>
      </c>
      <c r="S86">
        <v>0</v>
      </c>
      <c r="T86">
        <v>0</v>
      </c>
      <c r="U86">
        <v>0</v>
      </c>
      <c r="V86">
        <v>0</v>
      </c>
      <c r="W86">
        <v>0</v>
      </c>
      <c r="X86">
        <v>0</v>
      </c>
      <c r="Y86">
        <v>0</v>
      </c>
      <c r="Z86">
        <v>0</v>
      </c>
      <c r="AA86">
        <v>0</v>
      </c>
      <c r="AB86">
        <v>0</v>
      </c>
      <c r="AC86">
        <v>0</v>
      </c>
      <c r="AD86">
        <v>0</v>
      </c>
      <c r="AE86">
        <v>0</v>
      </c>
      <c r="AF86" s="13">
        <v>0</v>
      </c>
      <c r="AG86" s="13">
        <v>0</v>
      </c>
      <c r="AH86" s="13">
        <v>0</v>
      </c>
      <c r="AI86" s="13">
        <v>0</v>
      </c>
      <c r="AJ86" s="13">
        <v>0</v>
      </c>
      <c r="AK86" s="13">
        <v>0</v>
      </c>
      <c r="AL86">
        <v>0</v>
      </c>
      <c r="AM86">
        <v>0</v>
      </c>
      <c r="AN86">
        <v>0</v>
      </c>
      <c r="AO86">
        <v>0</v>
      </c>
      <c r="AP86">
        <v>0</v>
      </c>
      <c r="AQ86">
        <v>0</v>
      </c>
      <c r="AR86">
        <v>0</v>
      </c>
      <c r="AS86">
        <v>0</v>
      </c>
      <c r="AT86">
        <v>0</v>
      </c>
      <c r="AU86">
        <v>0</v>
      </c>
      <c r="AV86">
        <v>0</v>
      </c>
      <c r="AW86">
        <v>0</v>
      </c>
      <c r="AX86">
        <v>0</v>
      </c>
      <c r="AY86">
        <v>0</v>
      </c>
      <c r="AZ86">
        <v>0</v>
      </c>
      <c r="BA86">
        <v>0</v>
      </c>
      <c r="BB86">
        <v>0</v>
      </c>
      <c r="BC86">
        <v>0</v>
      </c>
      <c r="BD86">
        <v>0</v>
      </c>
      <c r="BE86">
        <v>0</v>
      </c>
      <c r="BF86">
        <v>0</v>
      </c>
      <c r="BG86">
        <v>0</v>
      </c>
      <c r="BH86">
        <v>0</v>
      </c>
      <c r="BI86">
        <v>0</v>
      </c>
      <c r="BJ86">
        <v>0</v>
      </c>
      <c r="BK86">
        <v>0</v>
      </c>
      <c r="BL86">
        <f t="shared" si="7"/>
        <v>0</v>
      </c>
      <c r="BM86">
        <f t="shared" si="8"/>
        <v>0</v>
      </c>
      <c r="BN86">
        <f t="shared" si="9"/>
        <v>0</v>
      </c>
      <c r="BO86" s="13">
        <f t="shared" si="10"/>
        <v>0</v>
      </c>
      <c r="BP86">
        <f t="shared" si="11"/>
        <v>0</v>
      </c>
      <c r="BQ86">
        <f t="shared" si="12"/>
        <v>0</v>
      </c>
      <c r="BR86">
        <f t="shared" si="13"/>
        <v>0</v>
      </c>
    </row>
    <row r="87" spans="1:70" x14ac:dyDescent="0.35">
      <c r="A87">
        <v>9</v>
      </c>
      <c r="B87">
        <v>1</v>
      </c>
      <c r="C87">
        <v>0</v>
      </c>
      <c r="D87">
        <v>0</v>
      </c>
      <c r="E87">
        <v>0</v>
      </c>
      <c r="F87">
        <v>0</v>
      </c>
      <c r="G87">
        <v>0</v>
      </c>
      <c r="H87">
        <v>0</v>
      </c>
      <c r="I87">
        <v>0</v>
      </c>
      <c r="J87">
        <v>0</v>
      </c>
      <c r="K87">
        <v>0</v>
      </c>
      <c r="L87">
        <v>0</v>
      </c>
      <c r="M87">
        <v>0</v>
      </c>
      <c r="N87">
        <v>0</v>
      </c>
      <c r="O87">
        <v>0</v>
      </c>
      <c r="P87">
        <v>0</v>
      </c>
      <c r="Q87">
        <v>0</v>
      </c>
      <c r="R87">
        <v>0</v>
      </c>
      <c r="S87">
        <v>0</v>
      </c>
      <c r="T87">
        <v>0</v>
      </c>
      <c r="U87">
        <v>0</v>
      </c>
      <c r="V87">
        <v>0</v>
      </c>
      <c r="W87">
        <v>0</v>
      </c>
      <c r="X87">
        <v>0</v>
      </c>
      <c r="Y87">
        <v>0</v>
      </c>
      <c r="Z87">
        <v>0</v>
      </c>
      <c r="AA87">
        <v>0</v>
      </c>
      <c r="AB87">
        <v>0</v>
      </c>
      <c r="AC87">
        <v>0</v>
      </c>
      <c r="AD87">
        <v>0</v>
      </c>
      <c r="AE87">
        <v>0</v>
      </c>
      <c r="AF87">
        <v>0</v>
      </c>
      <c r="AG87">
        <v>0</v>
      </c>
      <c r="AH87">
        <v>0</v>
      </c>
      <c r="AI87">
        <v>0</v>
      </c>
      <c r="AJ87">
        <v>0</v>
      </c>
      <c r="AK87">
        <v>0</v>
      </c>
      <c r="AL87">
        <v>0</v>
      </c>
      <c r="AM87">
        <v>0</v>
      </c>
      <c r="AN87">
        <v>0</v>
      </c>
      <c r="AO87">
        <v>0</v>
      </c>
      <c r="AP87">
        <v>0</v>
      </c>
      <c r="AQ87">
        <v>0</v>
      </c>
      <c r="AR87">
        <v>0</v>
      </c>
      <c r="AS87">
        <v>0</v>
      </c>
      <c r="AT87">
        <v>0</v>
      </c>
      <c r="AU87">
        <v>0</v>
      </c>
      <c r="AV87">
        <v>0</v>
      </c>
      <c r="AW87">
        <v>0</v>
      </c>
      <c r="AX87">
        <v>0</v>
      </c>
      <c r="AY87">
        <v>0</v>
      </c>
      <c r="AZ87">
        <v>0</v>
      </c>
      <c r="BA87">
        <v>0</v>
      </c>
      <c r="BB87">
        <v>0</v>
      </c>
      <c r="BC87">
        <v>0</v>
      </c>
      <c r="BD87">
        <v>0</v>
      </c>
      <c r="BE87">
        <v>0</v>
      </c>
      <c r="BF87">
        <v>0</v>
      </c>
      <c r="BG87">
        <v>0</v>
      </c>
      <c r="BH87">
        <v>0</v>
      </c>
      <c r="BI87">
        <v>0</v>
      </c>
      <c r="BJ87">
        <v>0</v>
      </c>
      <c r="BK87">
        <v>0</v>
      </c>
      <c r="BL87">
        <f t="shared" si="7"/>
        <v>0</v>
      </c>
      <c r="BM87">
        <f t="shared" si="8"/>
        <v>0</v>
      </c>
      <c r="BN87">
        <f t="shared" si="9"/>
        <v>0</v>
      </c>
      <c r="BO87" s="13">
        <f t="shared" si="10"/>
        <v>0</v>
      </c>
      <c r="BP87">
        <f t="shared" si="11"/>
        <v>0</v>
      </c>
      <c r="BQ87">
        <f t="shared" si="12"/>
        <v>0</v>
      </c>
      <c r="BR87">
        <f t="shared" si="13"/>
        <v>0</v>
      </c>
    </row>
    <row r="88" spans="1:70" x14ac:dyDescent="0.35">
      <c r="A88">
        <v>9</v>
      </c>
      <c r="B88">
        <v>1</v>
      </c>
      <c r="C88">
        <v>0</v>
      </c>
      <c r="D88">
        <v>0</v>
      </c>
      <c r="E88">
        <v>0</v>
      </c>
      <c r="F88">
        <v>0</v>
      </c>
      <c r="G88">
        <v>0</v>
      </c>
      <c r="H88">
        <v>0</v>
      </c>
      <c r="I88">
        <v>0</v>
      </c>
      <c r="J88">
        <v>0</v>
      </c>
      <c r="K88">
        <v>0</v>
      </c>
      <c r="L88">
        <v>0</v>
      </c>
      <c r="M88">
        <v>0</v>
      </c>
      <c r="N88">
        <v>0</v>
      </c>
      <c r="O88">
        <v>0</v>
      </c>
      <c r="P88">
        <v>0</v>
      </c>
      <c r="Q88">
        <v>0</v>
      </c>
      <c r="R88">
        <v>0</v>
      </c>
      <c r="S88">
        <v>0</v>
      </c>
      <c r="T88">
        <v>0</v>
      </c>
      <c r="U88">
        <v>0</v>
      </c>
      <c r="V88">
        <v>0</v>
      </c>
      <c r="W88">
        <v>0</v>
      </c>
      <c r="X88">
        <v>0</v>
      </c>
      <c r="Y88">
        <v>0</v>
      </c>
      <c r="Z88">
        <v>0</v>
      </c>
      <c r="AA88">
        <v>0</v>
      </c>
      <c r="AB88">
        <v>0</v>
      </c>
      <c r="AC88">
        <v>0</v>
      </c>
      <c r="AD88">
        <v>0</v>
      </c>
      <c r="AE88">
        <v>0</v>
      </c>
      <c r="AF88">
        <v>0</v>
      </c>
      <c r="AG88">
        <v>0</v>
      </c>
      <c r="AH88">
        <v>0</v>
      </c>
      <c r="AI88">
        <v>0</v>
      </c>
      <c r="AJ88">
        <v>0</v>
      </c>
      <c r="AK88">
        <v>0</v>
      </c>
      <c r="AL88">
        <v>0</v>
      </c>
      <c r="AM88">
        <v>0</v>
      </c>
      <c r="AN88">
        <v>0</v>
      </c>
      <c r="AO88">
        <v>0</v>
      </c>
      <c r="AP88">
        <v>0</v>
      </c>
      <c r="AQ88">
        <v>0</v>
      </c>
      <c r="AR88">
        <v>0</v>
      </c>
      <c r="AS88">
        <v>0</v>
      </c>
      <c r="AT88">
        <v>0</v>
      </c>
      <c r="AU88">
        <v>0</v>
      </c>
      <c r="AV88">
        <v>0</v>
      </c>
      <c r="AW88">
        <v>0</v>
      </c>
      <c r="AX88">
        <v>0</v>
      </c>
      <c r="AY88">
        <v>0</v>
      </c>
      <c r="AZ88">
        <v>0</v>
      </c>
      <c r="BA88">
        <v>0</v>
      </c>
      <c r="BB88">
        <v>0</v>
      </c>
      <c r="BC88">
        <v>0</v>
      </c>
      <c r="BD88">
        <v>0</v>
      </c>
      <c r="BE88">
        <v>0</v>
      </c>
      <c r="BF88">
        <v>0</v>
      </c>
      <c r="BG88">
        <v>0</v>
      </c>
      <c r="BH88">
        <v>0</v>
      </c>
      <c r="BI88">
        <v>0</v>
      </c>
      <c r="BJ88">
        <v>0</v>
      </c>
      <c r="BK88">
        <v>0</v>
      </c>
      <c r="BL88">
        <f t="shared" si="7"/>
        <v>0</v>
      </c>
      <c r="BM88">
        <f t="shared" si="8"/>
        <v>0</v>
      </c>
      <c r="BN88">
        <f t="shared" si="9"/>
        <v>0</v>
      </c>
      <c r="BO88" s="13">
        <f t="shared" si="10"/>
        <v>0</v>
      </c>
      <c r="BP88">
        <f t="shared" si="11"/>
        <v>0</v>
      </c>
      <c r="BQ88">
        <f t="shared" si="12"/>
        <v>0</v>
      </c>
      <c r="BR88">
        <f t="shared" si="13"/>
        <v>0</v>
      </c>
    </row>
    <row r="89" spans="1:70" x14ac:dyDescent="0.35">
      <c r="A89">
        <v>9</v>
      </c>
      <c r="B89">
        <v>1</v>
      </c>
      <c r="C89">
        <v>0</v>
      </c>
      <c r="D89">
        <v>0</v>
      </c>
      <c r="E89">
        <v>0</v>
      </c>
      <c r="F89">
        <v>0</v>
      </c>
      <c r="G89">
        <v>0</v>
      </c>
      <c r="H89">
        <v>0</v>
      </c>
      <c r="I89">
        <v>0</v>
      </c>
      <c r="J89">
        <v>0</v>
      </c>
      <c r="K89">
        <v>0</v>
      </c>
      <c r="L89">
        <v>0</v>
      </c>
      <c r="M89">
        <v>0</v>
      </c>
      <c r="N89">
        <v>0</v>
      </c>
      <c r="O89">
        <v>0</v>
      </c>
      <c r="P89">
        <v>0</v>
      </c>
      <c r="Q89">
        <v>0</v>
      </c>
      <c r="R89">
        <v>0</v>
      </c>
      <c r="S89">
        <v>0</v>
      </c>
      <c r="T89">
        <v>0</v>
      </c>
      <c r="U89">
        <v>0</v>
      </c>
      <c r="V89">
        <v>0</v>
      </c>
      <c r="W89">
        <v>0</v>
      </c>
      <c r="X89">
        <v>0</v>
      </c>
      <c r="Y89">
        <v>0</v>
      </c>
      <c r="Z89">
        <v>0</v>
      </c>
      <c r="AA89">
        <v>0</v>
      </c>
      <c r="AB89">
        <v>0</v>
      </c>
      <c r="AC89">
        <v>0</v>
      </c>
      <c r="AD89">
        <v>0</v>
      </c>
      <c r="AE89">
        <v>0</v>
      </c>
      <c r="AF89">
        <v>0</v>
      </c>
      <c r="AG89">
        <v>0</v>
      </c>
      <c r="AH89">
        <v>0</v>
      </c>
      <c r="AI89">
        <v>0</v>
      </c>
      <c r="AJ89">
        <v>0</v>
      </c>
      <c r="AK89">
        <v>0</v>
      </c>
      <c r="AL89">
        <v>0</v>
      </c>
      <c r="AM89">
        <v>0</v>
      </c>
      <c r="AN89">
        <v>0</v>
      </c>
      <c r="AO89">
        <v>0</v>
      </c>
      <c r="AP89">
        <v>0</v>
      </c>
      <c r="AQ89">
        <v>0</v>
      </c>
      <c r="AR89">
        <v>0</v>
      </c>
      <c r="AS89">
        <v>0</v>
      </c>
      <c r="AT89">
        <v>0</v>
      </c>
      <c r="AU89">
        <v>0</v>
      </c>
      <c r="AV89">
        <v>0</v>
      </c>
      <c r="AW89">
        <v>0</v>
      </c>
      <c r="AX89">
        <v>0</v>
      </c>
      <c r="AY89">
        <v>0</v>
      </c>
      <c r="AZ89">
        <v>0</v>
      </c>
      <c r="BA89">
        <v>0</v>
      </c>
      <c r="BB89">
        <v>0</v>
      </c>
      <c r="BC89">
        <v>0</v>
      </c>
      <c r="BD89">
        <v>0</v>
      </c>
      <c r="BE89">
        <v>0</v>
      </c>
      <c r="BF89">
        <v>0</v>
      </c>
      <c r="BG89">
        <v>0</v>
      </c>
      <c r="BH89">
        <v>0</v>
      </c>
      <c r="BI89">
        <v>0</v>
      </c>
      <c r="BJ89">
        <v>0</v>
      </c>
      <c r="BK89">
        <v>0</v>
      </c>
      <c r="BL89">
        <f t="shared" si="7"/>
        <v>0</v>
      </c>
      <c r="BM89">
        <f t="shared" si="8"/>
        <v>0</v>
      </c>
      <c r="BN89">
        <f t="shared" si="9"/>
        <v>0</v>
      </c>
      <c r="BO89" s="13">
        <f t="shared" si="10"/>
        <v>0</v>
      </c>
      <c r="BP89">
        <f t="shared" si="11"/>
        <v>0</v>
      </c>
      <c r="BQ89">
        <f t="shared" si="12"/>
        <v>0</v>
      </c>
      <c r="BR89">
        <f t="shared" si="13"/>
        <v>0</v>
      </c>
    </row>
    <row r="90" spans="1:70" x14ac:dyDescent="0.35">
      <c r="A90">
        <v>9</v>
      </c>
      <c r="B90">
        <v>1</v>
      </c>
      <c r="C90">
        <v>0</v>
      </c>
      <c r="D90">
        <v>0</v>
      </c>
      <c r="E90">
        <v>0</v>
      </c>
      <c r="F90">
        <v>0</v>
      </c>
      <c r="G90">
        <v>0</v>
      </c>
      <c r="H90">
        <v>0</v>
      </c>
      <c r="I90">
        <v>0</v>
      </c>
      <c r="J90">
        <v>0</v>
      </c>
      <c r="K90">
        <v>0</v>
      </c>
      <c r="L90">
        <v>0</v>
      </c>
      <c r="M90">
        <v>0</v>
      </c>
      <c r="N90">
        <v>0</v>
      </c>
      <c r="O90">
        <v>0</v>
      </c>
      <c r="P90">
        <v>0</v>
      </c>
      <c r="Q90">
        <v>0</v>
      </c>
      <c r="R90">
        <v>0</v>
      </c>
      <c r="S90">
        <v>0</v>
      </c>
      <c r="T90">
        <v>0</v>
      </c>
      <c r="U90">
        <v>0</v>
      </c>
      <c r="V90">
        <v>0</v>
      </c>
      <c r="W90">
        <v>0</v>
      </c>
      <c r="X90">
        <v>0</v>
      </c>
      <c r="Y90">
        <v>0</v>
      </c>
      <c r="Z90">
        <v>0</v>
      </c>
      <c r="AA90">
        <v>0</v>
      </c>
      <c r="AB90">
        <v>0</v>
      </c>
      <c r="AC90">
        <v>0</v>
      </c>
      <c r="AD90">
        <v>0</v>
      </c>
      <c r="AE90">
        <v>0</v>
      </c>
      <c r="AF90">
        <v>0</v>
      </c>
      <c r="AG90">
        <v>0</v>
      </c>
      <c r="AH90">
        <v>0</v>
      </c>
      <c r="AI90">
        <v>0</v>
      </c>
      <c r="AJ90">
        <v>0</v>
      </c>
      <c r="AK90">
        <v>0</v>
      </c>
      <c r="AL90">
        <v>0</v>
      </c>
      <c r="AM90">
        <v>0</v>
      </c>
      <c r="AN90">
        <v>0</v>
      </c>
      <c r="AO90">
        <v>0</v>
      </c>
      <c r="AP90">
        <v>0</v>
      </c>
      <c r="AQ90">
        <v>0</v>
      </c>
      <c r="AR90">
        <v>0</v>
      </c>
      <c r="AS90">
        <v>0</v>
      </c>
      <c r="AT90">
        <v>0</v>
      </c>
      <c r="AU90">
        <v>0</v>
      </c>
      <c r="AV90">
        <v>0</v>
      </c>
      <c r="AW90">
        <v>0</v>
      </c>
      <c r="AX90">
        <v>0</v>
      </c>
      <c r="AY90">
        <v>0</v>
      </c>
      <c r="AZ90">
        <v>0</v>
      </c>
      <c r="BA90">
        <v>0</v>
      </c>
      <c r="BB90">
        <v>0</v>
      </c>
      <c r="BC90">
        <v>0</v>
      </c>
      <c r="BD90">
        <v>0</v>
      </c>
      <c r="BE90">
        <v>0</v>
      </c>
      <c r="BF90">
        <v>0</v>
      </c>
      <c r="BG90">
        <v>0</v>
      </c>
      <c r="BH90">
        <v>0</v>
      </c>
      <c r="BI90">
        <v>0</v>
      </c>
      <c r="BJ90">
        <v>0</v>
      </c>
      <c r="BK90">
        <v>0</v>
      </c>
      <c r="BL90">
        <f t="shared" si="7"/>
        <v>0</v>
      </c>
      <c r="BM90">
        <f t="shared" si="8"/>
        <v>0</v>
      </c>
      <c r="BN90">
        <f t="shared" si="9"/>
        <v>0</v>
      </c>
      <c r="BO90" s="13">
        <f t="shared" si="10"/>
        <v>0</v>
      </c>
      <c r="BP90">
        <f t="shared" si="11"/>
        <v>0</v>
      </c>
      <c r="BQ90">
        <f t="shared" si="12"/>
        <v>0</v>
      </c>
      <c r="BR90">
        <f t="shared" si="13"/>
        <v>0</v>
      </c>
    </row>
    <row r="91" spans="1:70" x14ac:dyDescent="0.35">
      <c r="A91">
        <v>9</v>
      </c>
      <c r="B91">
        <v>1</v>
      </c>
      <c r="C91">
        <v>0</v>
      </c>
      <c r="D91">
        <v>0</v>
      </c>
      <c r="E91">
        <v>0</v>
      </c>
      <c r="F91">
        <v>0</v>
      </c>
      <c r="G91">
        <v>0</v>
      </c>
      <c r="H91">
        <v>0</v>
      </c>
      <c r="I91">
        <v>0</v>
      </c>
      <c r="J91">
        <v>0</v>
      </c>
      <c r="K91">
        <v>0</v>
      </c>
      <c r="L91">
        <v>0</v>
      </c>
      <c r="M91">
        <v>0</v>
      </c>
      <c r="N91">
        <v>0</v>
      </c>
      <c r="O91">
        <v>0</v>
      </c>
      <c r="P91">
        <v>0</v>
      </c>
      <c r="Q91">
        <v>0</v>
      </c>
      <c r="R91">
        <v>0</v>
      </c>
      <c r="S91">
        <v>0</v>
      </c>
      <c r="T91">
        <v>0</v>
      </c>
      <c r="U91">
        <v>0</v>
      </c>
      <c r="V91">
        <v>0</v>
      </c>
      <c r="W91">
        <v>0</v>
      </c>
      <c r="X91">
        <v>0</v>
      </c>
      <c r="Y91">
        <v>0</v>
      </c>
      <c r="Z91">
        <v>0</v>
      </c>
      <c r="AA91">
        <v>0</v>
      </c>
      <c r="AB91">
        <v>0</v>
      </c>
      <c r="AC91">
        <v>0</v>
      </c>
      <c r="AD91">
        <v>0</v>
      </c>
      <c r="AE91">
        <v>0</v>
      </c>
      <c r="AF91">
        <v>0</v>
      </c>
      <c r="AG91">
        <v>0</v>
      </c>
      <c r="AH91">
        <v>0</v>
      </c>
      <c r="AI91">
        <v>0</v>
      </c>
      <c r="AJ91">
        <v>0</v>
      </c>
      <c r="AK91">
        <v>0</v>
      </c>
      <c r="AL91">
        <v>0</v>
      </c>
      <c r="AM91">
        <v>0</v>
      </c>
      <c r="AN91">
        <v>0</v>
      </c>
      <c r="AO91">
        <v>0</v>
      </c>
      <c r="AP91">
        <v>0</v>
      </c>
      <c r="AQ91">
        <v>0</v>
      </c>
      <c r="AR91">
        <v>0</v>
      </c>
      <c r="AS91">
        <v>0</v>
      </c>
      <c r="AT91">
        <v>0</v>
      </c>
      <c r="AU91">
        <v>0</v>
      </c>
      <c r="AV91">
        <v>0</v>
      </c>
      <c r="AW91">
        <v>0</v>
      </c>
      <c r="AX91">
        <v>0</v>
      </c>
      <c r="AY91">
        <v>0</v>
      </c>
      <c r="AZ91">
        <v>0</v>
      </c>
      <c r="BA91">
        <v>0</v>
      </c>
      <c r="BB91">
        <v>0</v>
      </c>
      <c r="BC91">
        <v>0</v>
      </c>
      <c r="BD91">
        <v>0</v>
      </c>
      <c r="BE91">
        <v>0</v>
      </c>
      <c r="BF91">
        <v>0</v>
      </c>
      <c r="BG91">
        <v>0</v>
      </c>
      <c r="BH91">
        <v>0</v>
      </c>
      <c r="BI91">
        <v>0</v>
      </c>
      <c r="BJ91">
        <v>0</v>
      </c>
      <c r="BK91">
        <v>0</v>
      </c>
      <c r="BL91">
        <f t="shared" si="7"/>
        <v>0</v>
      </c>
      <c r="BM91">
        <f t="shared" si="8"/>
        <v>0</v>
      </c>
      <c r="BN91">
        <f t="shared" si="9"/>
        <v>0</v>
      </c>
      <c r="BO91" s="13">
        <f t="shared" si="10"/>
        <v>0</v>
      </c>
      <c r="BP91">
        <f t="shared" si="11"/>
        <v>0</v>
      </c>
      <c r="BQ91">
        <f t="shared" si="12"/>
        <v>0</v>
      </c>
      <c r="BR91">
        <f t="shared" si="13"/>
        <v>0</v>
      </c>
    </row>
    <row r="92" spans="1:70" x14ac:dyDescent="0.35">
      <c r="A92">
        <v>10</v>
      </c>
      <c r="B92">
        <v>0</v>
      </c>
      <c r="C92">
        <v>0</v>
      </c>
      <c r="D92">
        <v>0</v>
      </c>
      <c r="E92">
        <v>0</v>
      </c>
      <c r="F92">
        <v>0</v>
      </c>
      <c r="G92">
        <v>0</v>
      </c>
      <c r="H92">
        <v>0</v>
      </c>
      <c r="I92">
        <v>0</v>
      </c>
      <c r="J92">
        <v>0</v>
      </c>
      <c r="K92">
        <v>0</v>
      </c>
      <c r="L92">
        <v>0</v>
      </c>
      <c r="M92">
        <v>0</v>
      </c>
      <c r="N92">
        <v>0</v>
      </c>
      <c r="O92">
        <v>0</v>
      </c>
      <c r="P92">
        <v>0</v>
      </c>
      <c r="Q92">
        <v>0</v>
      </c>
      <c r="R92">
        <v>0</v>
      </c>
      <c r="S92">
        <v>0</v>
      </c>
      <c r="T92">
        <v>0</v>
      </c>
      <c r="U92">
        <v>0</v>
      </c>
      <c r="V92">
        <v>0</v>
      </c>
      <c r="W92">
        <v>0</v>
      </c>
      <c r="X92">
        <v>0</v>
      </c>
      <c r="Y92">
        <v>0</v>
      </c>
      <c r="Z92">
        <v>0</v>
      </c>
      <c r="AA92">
        <v>0</v>
      </c>
      <c r="AB92">
        <v>0</v>
      </c>
      <c r="AC92">
        <v>0</v>
      </c>
      <c r="AD92">
        <v>0</v>
      </c>
      <c r="AE92">
        <v>0</v>
      </c>
      <c r="AF92" s="13">
        <v>0</v>
      </c>
      <c r="AG92" s="13">
        <v>0</v>
      </c>
      <c r="AH92" s="13">
        <v>0</v>
      </c>
      <c r="AI92" s="13">
        <v>0</v>
      </c>
      <c r="AJ92" s="13">
        <v>0</v>
      </c>
      <c r="AK92" s="13">
        <v>0</v>
      </c>
      <c r="AL92">
        <v>0</v>
      </c>
      <c r="AM92">
        <v>0</v>
      </c>
      <c r="AN92">
        <v>0</v>
      </c>
      <c r="AO92">
        <v>0</v>
      </c>
      <c r="AP92">
        <v>0</v>
      </c>
      <c r="AQ92">
        <v>0</v>
      </c>
      <c r="AR92">
        <v>0</v>
      </c>
      <c r="AS92">
        <v>0</v>
      </c>
      <c r="AT92">
        <v>0</v>
      </c>
      <c r="AU92">
        <v>0</v>
      </c>
      <c r="AV92">
        <v>0</v>
      </c>
      <c r="AW92">
        <v>0</v>
      </c>
      <c r="AX92">
        <v>0</v>
      </c>
      <c r="AY92">
        <v>0</v>
      </c>
      <c r="AZ92">
        <v>0</v>
      </c>
      <c r="BA92">
        <v>0</v>
      </c>
      <c r="BB92">
        <v>0</v>
      </c>
      <c r="BC92">
        <v>0</v>
      </c>
      <c r="BD92">
        <v>0</v>
      </c>
      <c r="BE92">
        <v>0</v>
      </c>
      <c r="BF92">
        <v>0</v>
      </c>
      <c r="BG92">
        <v>0</v>
      </c>
      <c r="BH92">
        <v>0</v>
      </c>
      <c r="BI92">
        <v>0</v>
      </c>
      <c r="BJ92">
        <v>0</v>
      </c>
      <c r="BK92">
        <v>0</v>
      </c>
      <c r="BL92">
        <f t="shared" si="7"/>
        <v>0</v>
      </c>
      <c r="BM92">
        <f t="shared" si="8"/>
        <v>0</v>
      </c>
      <c r="BN92">
        <f t="shared" si="9"/>
        <v>0</v>
      </c>
      <c r="BO92" s="13">
        <f t="shared" si="10"/>
        <v>0</v>
      </c>
      <c r="BP92">
        <f t="shared" si="11"/>
        <v>0</v>
      </c>
      <c r="BQ92">
        <f t="shared" si="12"/>
        <v>0</v>
      </c>
      <c r="BR92">
        <f t="shared" si="13"/>
        <v>0</v>
      </c>
    </row>
    <row r="93" spans="1:70" x14ac:dyDescent="0.35">
      <c r="A93">
        <v>10</v>
      </c>
      <c r="B93">
        <v>0</v>
      </c>
      <c r="C93">
        <v>0</v>
      </c>
      <c r="D93">
        <v>0</v>
      </c>
      <c r="E93">
        <v>0</v>
      </c>
      <c r="F93">
        <v>0</v>
      </c>
      <c r="G93">
        <v>0</v>
      </c>
      <c r="H93">
        <v>0</v>
      </c>
      <c r="I93">
        <v>0</v>
      </c>
      <c r="J93">
        <v>0</v>
      </c>
      <c r="K93">
        <v>0</v>
      </c>
      <c r="L93">
        <v>0</v>
      </c>
      <c r="M93">
        <v>0</v>
      </c>
      <c r="N93">
        <v>0</v>
      </c>
      <c r="O93">
        <v>0</v>
      </c>
      <c r="P93">
        <v>0</v>
      </c>
      <c r="Q93">
        <v>0</v>
      </c>
      <c r="R93">
        <v>0</v>
      </c>
      <c r="S93">
        <v>0</v>
      </c>
      <c r="T93">
        <v>0</v>
      </c>
      <c r="U93">
        <v>0</v>
      </c>
      <c r="V93">
        <v>0</v>
      </c>
      <c r="W93">
        <v>0</v>
      </c>
      <c r="X93">
        <v>0</v>
      </c>
      <c r="Y93">
        <v>0</v>
      </c>
      <c r="Z93">
        <v>0</v>
      </c>
      <c r="AA93">
        <v>0</v>
      </c>
      <c r="AB93">
        <v>0</v>
      </c>
      <c r="AC93">
        <v>0</v>
      </c>
      <c r="AD93">
        <v>0</v>
      </c>
      <c r="AE93">
        <v>0</v>
      </c>
      <c r="AF93" s="13">
        <v>0</v>
      </c>
      <c r="AG93" s="13">
        <v>0</v>
      </c>
      <c r="AH93" s="13">
        <v>0</v>
      </c>
      <c r="AI93" s="13">
        <v>0</v>
      </c>
      <c r="AJ93" s="13">
        <v>0</v>
      </c>
      <c r="AK93" s="13">
        <v>0</v>
      </c>
      <c r="AL93">
        <v>0</v>
      </c>
      <c r="AM93">
        <v>0</v>
      </c>
      <c r="AN93">
        <v>0</v>
      </c>
      <c r="AO93">
        <v>0</v>
      </c>
      <c r="AP93">
        <v>0</v>
      </c>
      <c r="AQ93">
        <v>0</v>
      </c>
      <c r="AR93">
        <v>0</v>
      </c>
      <c r="AS93">
        <v>0</v>
      </c>
      <c r="AT93">
        <v>0</v>
      </c>
      <c r="AU93">
        <v>0</v>
      </c>
      <c r="AV93">
        <v>0</v>
      </c>
      <c r="AW93">
        <v>0</v>
      </c>
      <c r="AX93">
        <v>0</v>
      </c>
      <c r="AY93">
        <v>0</v>
      </c>
      <c r="AZ93">
        <v>0</v>
      </c>
      <c r="BA93">
        <v>0</v>
      </c>
      <c r="BB93">
        <v>0</v>
      </c>
      <c r="BC93">
        <v>0</v>
      </c>
      <c r="BD93">
        <v>0</v>
      </c>
      <c r="BE93">
        <v>0</v>
      </c>
      <c r="BF93">
        <v>0</v>
      </c>
      <c r="BG93">
        <v>0</v>
      </c>
      <c r="BH93">
        <v>0</v>
      </c>
      <c r="BI93">
        <v>0</v>
      </c>
      <c r="BJ93">
        <v>0</v>
      </c>
      <c r="BK93">
        <v>0</v>
      </c>
      <c r="BL93">
        <f t="shared" si="7"/>
        <v>0</v>
      </c>
      <c r="BM93">
        <f t="shared" si="8"/>
        <v>0</v>
      </c>
      <c r="BN93">
        <f t="shared" si="9"/>
        <v>0</v>
      </c>
      <c r="BO93" s="13">
        <f t="shared" si="10"/>
        <v>0</v>
      </c>
      <c r="BP93">
        <f t="shared" si="11"/>
        <v>0</v>
      </c>
      <c r="BQ93">
        <f t="shared" si="12"/>
        <v>0</v>
      </c>
      <c r="BR93">
        <f t="shared" si="13"/>
        <v>0</v>
      </c>
    </row>
    <row r="94" spans="1:70" x14ac:dyDescent="0.35">
      <c r="A94">
        <v>10</v>
      </c>
      <c r="B94">
        <v>0</v>
      </c>
      <c r="C94">
        <v>0</v>
      </c>
      <c r="D94">
        <v>0</v>
      </c>
      <c r="E94">
        <v>0</v>
      </c>
      <c r="F94">
        <v>0</v>
      </c>
      <c r="G94">
        <v>0</v>
      </c>
      <c r="H94">
        <v>0</v>
      </c>
      <c r="I94">
        <v>0</v>
      </c>
      <c r="J94">
        <v>0</v>
      </c>
      <c r="K94">
        <v>0</v>
      </c>
      <c r="L94">
        <v>0</v>
      </c>
      <c r="M94">
        <v>0</v>
      </c>
      <c r="N94">
        <v>0</v>
      </c>
      <c r="O94">
        <v>0</v>
      </c>
      <c r="P94">
        <v>0</v>
      </c>
      <c r="Q94">
        <v>0</v>
      </c>
      <c r="R94">
        <v>0</v>
      </c>
      <c r="S94">
        <v>0</v>
      </c>
      <c r="T94">
        <v>0</v>
      </c>
      <c r="U94">
        <v>0</v>
      </c>
      <c r="V94">
        <v>0</v>
      </c>
      <c r="W94">
        <v>0</v>
      </c>
      <c r="X94">
        <v>0</v>
      </c>
      <c r="Y94">
        <v>0</v>
      </c>
      <c r="Z94">
        <v>0</v>
      </c>
      <c r="AA94">
        <v>0</v>
      </c>
      <c r="AB94">
        <v>0</v>
      </c>
      <c r="AC94">
        <v>0</v>
      </c>
      <c r="AD94">
        <v>0</v>
      </c>
      <c r="AE94">
        <v>0</v>
      </c>
      <c r="AF94" s="13">
        <v>0</v>
      </c>
      <c r="AG94" s="13">
        <v>0</v>
      </c>
      <c r="AH94" s="13">
        <v>0</v>
      </c>
      <c r="AI94" s="13">
        <v>0</v>
      </c>
      <c r="AJ94" s="13">
        <v>0</v>
      </c>
      <c r="AK94" s="13">
        <v>0</v>
      </c>
      <c r="AL94">
        <v>0</v>
      </c>
      <c r="AM94">
        <v>0</v>
      </c>
      <c r="AN94">
        <v>0</v>
      </c>
      <c r="AO94">
        <v>0</v>
      </c>
      <c r="AP94">
        <v>0</v>
      </c>
      <c r="AQ94">
        <v>0</v>
      </c>
      <c r="AR94">
        <v>0</v>
      </c>
      <c r="AS94">
        <v>0</v>
      </c>
      <c r="AT94">
        <v>0</v>
      </c>
      <c r="AU94">
        <v>0</v>
      </c>
      <c r="AV94">
        <v>0</v>
      </c>
      <c r="AW94">
        <v>0</v>
      </c>
      <c r="AX94">
        <v>0</v>
      </c>
      <c r="AY94">
        <v>0</v>
      </c>
      <c r="AZ94">
        <v>0</v>
      </c>
      <c r="BA94">
        <v>0</v>
      </c>
      <c r="BB94">
        <v>0</v>
      </c>
      <c r="BC94">
        <v>0</v>
      </c>
      <c r="BD94">
        <v>0</v>
      </c>
      <c r="BE94">
        <v>0</v>
      </c>
      <c r="BF94">
        <v>0</v>
      </c>
      <c r="BG94">
        <v>0</v>
      </c>
      <c r="BH94">
        <v>0</v>
      </c>
      <c r="BI94">
        <v>0</v>
      </c>
      <c r="BJ94">
        <v>0</v>
      </c>
      <c r="BK94">
        <v>0</v>
      </c>
      <c r="BL94">
        <f t="shared" si="7"/>
        <v>0</v>
      </c>
      <c r="BM94">
        <f t="shared" si="8"/>
        <v>0</v>
      </c>
      <c r="BN94">
        <f t="shared" si="9"/>
        <v>0</v>
      </c>
      <c r="BO94" s="13">
        <f t="shared" si="10"/>
        <v>0</v>
      </c>
      <c r="BP94">
        <f t="shared" si="11"/>
        <v>0</v>
      </c>
      <c r="BQ94">
        <f t="shared" si="12"/>
        <v>0</v>
      </c>
      <c r="BR94">
        <f t="shared" si="13"/>
        <v>0</v>
      </c>
    </row>
    <row r="95" spans="1:70" x14ac:dyDescent="0.35">
      <c r="A95">
        <v>10</v>
      </c>
      <c r="B95">
        <v>0</v>
      </c>
      <c r="C95">
        <v>0</v>
      </c>
      <c r="D95">
        <v>0</v>
      </c>
      <c r="E95">
        <v>0</v>
      </c>
      <c r="F95">
        <v>0</v>
      </c>
      <c r="G95">
        <v>0</v>
      </c>
      <c r="H95">
        <v>0</v>
      </c>
      <c r="I95">
        <v>0</v>
      </c>
      <c r="J95">
        <v>0</v>
      </c>
      <c r="K95">
        <v>0</v>
      </c>
      <c r="L95">
        <v>0</v>
      </c>
      <c r="M95">
        <v>0</v>
      </c>
      <c r="N95">
        <v>0</v>
      </c>
      <c r="O95">
        <v>0</v>
      </c>
      <c r="P95">
        <v>0</v>
      </c>
      <c r="Q95">
        <v>0</v>
      </c>
      <c r="R95">
        <v>0</v>
      </c>
      <c r="S95">
        <v>0</v>
      </c>
      <c r="T95">
        <v>0</v>
      </c>
      <c r="U95">
        <v>0</v>
      </c>
      <c r="V95">
        <v>0</v>
      </c>
      <c r="W95">
        <v>0</v>
      </c>
      <c r="X95">
        <v>0</v>
      </c>
      <c r="Y95">
        <v>0</v>
      </c>
      <c r="Z95">
        <v>0</v>
      </c>
      <c r="AA95">
        <v>0</v>
      </c>
      <c r="AB95">
        <v>0</v>
      </c>
      <c r="AC95">
        <v>0</v>
      </c>
      <c r="AD95">
        <v>0</v>
      </c>
      <c r="AE95">
        <v>0</v>
      </c>
      <c r="AF95" s="13">
        <v>0</v>
      </c>
      <c r="AG95" s="13">
        <v>0</v>
      </c>
      <c r="AH95" s="13">
        <v>0</v>
      </c>
      <c r="AI95" s="13">
        <v>0</v>
      </c>
      <c r="AJ95" s="13">
        <v>0</v>
      </c>
      <c r="AK95" s="13">
        <v>0</v>
      </c>
      <c r="AL95">
        <v>0</v>
      </c>
      <c r="AM95">
        <v>0</v>
      </c>
      <c r="AN95">
        <v>0</v>
      </c>
      <c r="AO95">
        <v>0</v>
      </c>
      <c r="AP95">
        <v>0</v>
      </c>
      <c r="AQ95">
        <v>0</v>
      </c>
      <c r="AR95">
        <v>0</v>
      </c>
      <c r="AS95">
        <v>0</v>
      </c>
      <c r="AT95">
        <v>0</v>
      </c>
      <c r="AU95">
        <v>0</v>
      </c>
      <c r="AV95">
        <v>0</v>
      </c>
      <c r="AW95">
        <v>0</v>
      </c>
      <c r="AX95">
        <v>0</v>
      </c>
      <c r="AY95">
        <v>0</v>
      </c>
      <c r="AZ95">
        <v>0</v>
      </c>
      <c r="BA95">
        <v>0</v>
      </c>
      <c r="BB95">
        <v>0</v>
      </c>
      <c r="BC95">
        <v>0</v>
      </c>
      <c r="BD95">
        <v>0</v>
      </c>
      <c r="BE95">
        <v>0</v>
      </c>
      <c r="BF95">
        <v>0</v>
      </c>
      <c r="BG95">
        <v>0</v>
      </c>
      <c r="BH95">
        <v>0</v>
      </c>
      <c r="BI95">
        <v>0</v>
      </c>
      <c r="BJ95">
        <v>0</v>
      </c>
      <c r="BK95">
        <v>0</v>
      </c>
      <c r="BL95">
        <f t="shared" si="7"/>
        <v>0</v>
      </c>
      <c r="BM95">
        <f t="shared" si="8"/>
        <v>0</v>
      </c>
      <c r="BN95">
        <f t="shared" si="9"/>
        <v>0</v>
      </c>
      <c r="BO95" s="13">
        <f t="shared" si="10"/>
        <v>0</v>
      </c>
      <c r="BP95">
        <f t="shared" si="11"/>
        <v>0</v>
      </c>
      <c r="BQ95">
        <f t="shared" si="12"/>
        <v>0</v>
      </c>
      <c r="BR95">
        <f t="shared" si="13"/>
        <v>0</v>
      </c>
    </row>
    <row r="96" spans="1:70" x14ac:dyDescent="0.35">
      <c r="A96">
        <v>10</v>
      </c>
      <c r="B96">
        <v>0</v>
      </c>
      <c r="C96">
        <v>0</v>
      </c>
      <c r="D96">
        <v>0</v>
      </c>
      <c r="E96">
        <v>0</v>
      </c>
      <c r="F96">
        <v>0</v>
      </c>
      <c r="G96">
        <v>0</v>
      </c>
      <c r="H96">
        <v>0</v>
      </c>
      <c r="I96">
        <v>0</v>
      </c>
      <c r="J96">
        <v>0</v>
      </c>
      <c r="K96">
        <v>0</v>
      </c>
      <c r="L96">
        <v>0</v>
      </c>
      <c r="M96">
        <v>0</v>
      </c>
      <c r="N96">
        <v>0</v>
      </c>
      <c r="O96">
        <v>0</v>
      </c>
      <c r="P96">
        <v>0</v>
      </c>
      <c r="Q96">
        <v>0</v>
      </c>
      <c r="R96">
        <v>0</v>
      </c>
      <c r="S96">
        <v>0</v>
      </c>
      <c r="T96">
        <v>0</v>
      </c>
      <c r="U96">
        <v>0</v>
      </c>
      <c r="V96">
        <v>0</v>
      </c>
      <c r="W96">
        <v>0</v>
      </c>
      <c r="X96">
        <v>0</v>
      </c>
      <c r="Y96">
        <v>0</v>
      </c>
      <c r="Z96">
        <v>0</v>
      </c>
      <c r="AA96">
        <v>0</v>
      </c>
      <c r="AB96">
        <v>0</v>
      </c>
      <c r="AC96">
        <v>0</v>
      </c>
      <c r="AD96">
        <v>0</v>
      </c>
      <c r="AE96">
        <v>0</v>
      </c>
      <c r="AF96" s="13">
        <v>0</v>
      </c>
      <c r="AG96" s="13">
        <v>0</v>
      </c>
      <c r="AH96" s="13">
        <v>0</v>
      </c>
      <c r="AI96" s="13">
        <v>0</v>
      </c>
      <c r="AJ96" s="13">
        <v>0</v>
      </c>
      <c r="AK96" s="13">
        <v>0</v>
      </c>
      <c r="AL96">
        <v>0</v>
      </c>
      <c r="AM96">
        <v>0</v>
      </c>
      <c r="AN96">
        <v>0</v>
      </c>
      <c r="AO96">
        <v>0</v>
      </c>
      <c r="AP96">
        <v>0</v>
      </c>
      <c r="AQ96">
        <v>0</v>
      </c>
      <c r="AR96">
        <v>0</v>
      </c>
      <c r="AS96">
        <v>0</v>
      </c>
      <c r="AT96">
        <v>0</v>
      </c>
      <c r="AU96">
        <v>0</v>
      </c>
      <c r="AV96">
        <v>0</v>
      </c>
      <c r="AW96">
        <v>0</v>
      </c>
      <c r="AX96">
        <v>0</v>
      </c>
      <c r="AY96">
        <v>0</v>
      </c>
      <c r="AZ96">
        <v>0</v>
      </c>
      <c r="BA96">
        <v>0</v>
      </c>
      <c r="BB96">
        <v>0</v>
      </c>
      <c r="BC96">
        <v>0</v>
      </c>
      <c r="BD96">
        <v>0</v>
      </c>
      <c r="BE96">
        <v>0</v>
      </c>
      <c r="BF96">
        <v>0</v>
      </c>
      <c r="BG96">
        <v>0</v>
      </c>
      <c r="BH96">
        <v>0</v>
      </c>
      <c r="BI96">
        <v>0</v>
      </c>
      <c r="BJ96">
        <v>0</v>
      </c>
      <c r="BK96">
        <v>0</v>
      </c>
      <c r="BL96">
        <f t="shared" si="7"/>
        <v>0</v>
      </c>
      <c r="BM96">
        <f t="shared" si="8"/>
        <v>0</v>
      </c>
      <c r="BN96">
        <f t="shared" si="9"/>
        <v>0</v>
      </c>
      <c r="BO96" s="13">
        <f t="shared" si="10"/>
        <v>0</v>
      </c>
      <c r="BP96">
        <f t="shared" si="11"/>
        <v>0</v>
      </c>
      <c r="BQ96">
        <f t="shared" si="12"/>
        <v>0</v>
      </c>
      <c r="BR96">
        <f t="shared" si="13"/>
        <v>0</v>
      </c>
    </row>
    <row r="97" spans="1:70" x14ac:dyDescent="0.35">
      <c r="A97">
        <v>10</v>
      </c>
      <c r="B97">
        <v>1</v>
      </c>
      <c r="C97">
        <v>0</v>
      </c>
      <c r="D97">
        <v>0</v>
      </c>
      <c r="E97">
        <v>0</v>
      </c>
      <c r="F97">
        <v>0</v>
      </c>
      <c r="G97">
        <v>0</v>
      </c>
      <c r="H97">
        <v>0</v>
      </c>
      <c r="I97">
        <v>0</v>
      </c>
      <c r="J97">
        <v>0</v>
      </c>
      <c r="K97">
        <v>0</v>
      </c>
      <c r="L97">
        <v>0</v>
      </c>
      <c r="M97">
        <v>0</v>
      </c>
      <c r="N97">
        <v>0</v>
      </c>
      <c r="O97">
        <v>0</v>
      </c>
      <c r="P97">
        <v>0</v>
      </c>
      <c r="Q97">
        <v>0</v>
      </c>
      <c r="R97">
        <v>0</v>
      </c>
      <c r="S97">
        <v>0</v>
      </c>
      <c r="T97">
        <v>0</v>
      </c>
      <c r="U97">
        <v>0</v>
      </c>
      <c r="V97">
        <v>0</v>
      </c>
      <c r="W97">
        <v>0</v>
      </c>
      <c r="X97">
        <v>0</v>
      </c>
      <c r="Y97">
        <v>0</v>
      </c>
      <c r="Z97">
        <v>0</v>
      </c>
      <c r="AA97">
        <v>0</v>
      </c>
      <c r="AB97">
        <v>0</v>
      </c>
      <c r="AC97">
        <v>0</v>
      </c>
      <c r="AD97">
        <v>0</v>
      </c>
      <c r="AE97">
        <v>0</v>
      </c>
      <c r="AF97" s="13">
        <v>0</v>
      </c>
      <c r="AG97" s="13">
        <v>0</v>
      </c>
      <c r="AH97" s="13">
        <v>0</v>
      </c>
      <c r="AI97" s="13">
        <v>0</v>
      </c>
      <c r="AJ97" s="13">
        <v>0</v>
      </c>
      <c r="AK97" s="13">
        <v>0</v>
      </c>
      <c r="AL97">
        <v>0</v>
      </c>
      <c r="AM97">
        <v>0</v>
      </c>
      <c r="AN97">
        <v>0</v>
      </c>
      <c r="AO97">
        <v>0</v>
      </c>
      <c r="AP97">
        <v>0</v>
      </c>
      <c r="AQ97">
        <v>0</v>
      </c>
      <c r="AR97">
        <v>0</v>
      </c>
      <c r="AS97">
        <v>0</v>
      </c>
      <c r="AT97">
        <v>0</v>
      </c>
      <c r="AU97">
        <v>0</v>
      </c>
      <c r="AV97">
        <v>0</v>
      </c>
      <c r="AW97">
        <v>0</v>
      </c>
      <c r="AX97">
        <v>0</v>
      </c>
      <c r="AY97">
        <v>0</v>
      </c>
      <c r="AZ97">
        <v>0</v>
      </c>
      <c r="BA97">
        <v>0</v>
      </c>
      <c r="BB97">
        <v>0</v>
      </c>
      <c r="BC97">
        <v>0</v>
      </c>
      <c r="BD97">
        <v>0</v>
      </c>
      <c r="BE97">
        <v>0</v>
      </c>
      <c r="BF97">
        <v>0</v>
      </c>
      <c r="BG97">
        <v>0</v>
      </c>
      <c r="BH97">
        <v>0</v>
      </c>
      <c r="BI97">
        <v>0</v>
      </c>
      <c r="BJ97">
        <v>0</v>
      </c>
      <c r="BK97">
        <v>0</v>
      </c>
      <c r="BL97">
        <f t="shared" si="7"/>
        <v>0</v>
      </c>
      <c r="BM97">
        <f t="shared" si="8"/>
        <v>0</v>
      </c>
      <c r="BN97">
        <f t="shared" si="9"/>
        <v>0</v>
      </c>
      <c r="BO97" s="13">
        <f t="shared" si="10"/>
        <v>0</v>
      </c>
      <c r="BP97">
        <f t="shared" si="11"/>
        <v>0</v>
      </c>
      <c r="BQ97">
        <f t="shared" si="12"/>
        <v>0</v>
      </c>
      <c r="BR97">
        <f t="shared" si="13"/>
        <v>0</v>
      </c>
    </row>
    <row r="98" spans="1:70" x14ac:dyDescent="0.35">
      <c r="A98">
        <v>10</v>
      </c>
      <c r="B98">
        <v>1</v>
      </c>
      <c r="C98">
        <v>0</v>
      </c>
      <c r="D98">
        <v>0</v>
      </c>
      <c r="E98">
        <v>0</v>
      </c>
      <c r="F98">
        <v>0</v>
      </c>
      <c r="G98">
        <v>0</v>
      </c>
      <c r="H98">
        <v>0</v>
      </c>
      <c r="I98">
        <v>0</v>
      </c>
      <c r="J98">
        <v>0</v>
      </c>
      <c r="K98">
        <v>0</v>
      </c>
      <c r="L98">
        <v>0</v>
      </c>
      <c r="M98">
        <v>0</v>
      </c>
      <c r="N98">
        <v>0</v>
      </c>
      <c r="O98">
        <v>0</v>
      </c>
      <c r="P98">
        <v>0</v>
      </c>
      <c r="Q98">
        <v>0</v>
      </c>
      <c r="R98">
        <v>0</v>
      </c>
      <c r="S98">
        <v>0</v>
      </c>
      <c r="T98">
        <v>0</v>
      </c>
      <c r="U98">
        <v>0</v>
      </c>
      <c r="V98">
        <v>0</v>
      </c>
      <c r="W98">
        <v>0</v>
      </c>
      <c r="X98">
        <v>0</v>
      </c>
      <c r="Y98">
        <v>0</v>
      </c>
      <c r="Z98">
        <v>0</v>
      </c>
      <c r="AA98">
        <v>0</v>
      </c>
      <c r="AB98">
        <v>0</v>
      </c>
      <c r="AC98">
        <v>0</v>
      </c>
      <c r="AD98">
        <v>0</v>
      </c>
      <c r="AE98">
        <v>0</v>
      </c>
      <c r="AF98" s="13">
        <v>0</v>
      </c>
      <c r="AG98" s="13">
        <v>0</v>
      </c>
      <c r="AH98" s="13">
        <v>0</v>
      </c>
      <c r="AI98" s="13">
        <v>0</v>
      </c>
      <c r="AJ98" s="13">
        <v>0</v>
      </c>
      <c r="AK98" s="13">
        <v>0</v>
      </c>
      <c r="AL98">
        <v>0</v>
      </c>
      <c r="AM98">
        <v>0</v>
      </c>
      <c r="AN98">
        <v>0</v>
      </c>
      <c r="AO98">
        <v>0</v>
      </c>
      <c r="AP98">
        <v>0</v>
      </c>
      <c r="AQ98">
        <v>0</v>
      </c>
      <c r="AR98">
        <v>0</v>
      </c>
      <c r="AS98">
        <v>0</v>
      </c>
      <c r="AT98">
        <v>0</v>
      </c>
      <c r="AU98">
        <v>0</v>
      </c>
      <c r="AV98">
        <v>0</v>
      </c>
      <c r="AW98">
        <v>0</v>
      </c>
      <c r="AX98">
        <v>0</v>
      </c>
      <c r="AY98">
        <v>0</v>
      </c>
      <c r="AZ98">
        <v>0</v>
      </c>
      <c r="BA98">
        <v>0</v>
      </c>
      <c r="BB98">
        <v>0</v>
      </c>
      <c r="BC98">
        <v>0</v>
      </c>
      <c r="BD98">
        <v>0</v>
      </c>
      <c r="BE98">
        <v>0</v>
      </c>
      <c r="BF98">
        <v>0</v>
      </c>
      <c r="BG98">
        <v>0</v>
      </c>
      <c r="BH98">
        <v>0</v>
      </c>
      <c r="BI98">
        <v>0</v>
      </c>
      <c r="BJ98">
        <v>0</v>
      </c>
      <c r="BK98">
        <v>0</v>
      </c>
      <c r="BL98">
        <f t="shared" si="7"/>
        <v>0</v>
      </c>
      <c r="BM98">
        <f t="shared" si="8"/>
        <v>0</v>
      </c>
      <c r="BN98">
        <f t="shared" si="9"/>
        <v>0</v>
      </c>
      <c r="BO98" s="13">
        <f t="shared" si="10"/>
        <v>0</v>
      </c>
      <c r="BP98">
        <f t="shared" si="11"/>
        <v>0</v>
      </c>
      <c r="BQ98">
        <f t="shared" si="12"/>
        <v>0</v>
      </c>
      <c r="BR98">
        <f t="shared" si="13"/>
        <v>0</v>
      </c>
    </row>
    <row r="99" spans="1:70" x14ac:dyDescent="0.35">
      <c r="A99">
        <v>10</v>
      </c>
      <c r="B99">
        <v>1</v>
      </c>
      <c r="C99">
        <v>0</v>
      </c>
      <c r="D99">
        <v>0</v>
      </c>
      <c r="E99">
        <v>0</v>
      </c>
      <c r="F99">
        <v>0</v>
      </c>
      <c r="G99">
        <v>0</v>
      </c>
      <c r="H99">
        <v>0</v>
      </c>
      <c r="I99">
        <v>0</v>
      </c>
      <c r="J99">
        <v>0</v>
      </c>
      <c r="K99">
        <v>0</v>
      </c>
      <c r="L99">
        <v>0</v>
      </c>
      <c r="M99">
        <v>0</v>
      </c>
      <c r="N99">
        <v>0</v>
      </c>
      <c r="O99">
        <v>0</v>
      </c>
      <c r="P99">
        <v>0</v>
      </c>
      <c r="Q99">
        <v>0</v>
      </c>
      <c r="R99">
        <v>0</v>
      </c>
      <c r="S99">
        <v>0</v>
      </c>
      <c r="T99">
        <v>0</v>
      </c>
      <c r="U99">
        <v>0</v>
      </c>
      <c r="V99">
        <v>0</v>
      </c>
      <c r="W99">
        <v>0</v>
      </c>
      <c r="X99">
        <v>0</v>
      </c>
      <c r="Y99">
        <v>0</v>
      </c>
      <c r="Z99">
        <v>0</v>
      </c>
      <c r="AA99">
        <v>0</v>
      </c>
      <c r="AB99">
        <v>0</v>
      </c>
      <c r="AC99">
        <v>0</v>
      </c>
      <c r="AD99">
        <v>0</v>
      </c>
      <c r="AE99">
        <v>0</v>
      </c>
      <c r="AF99" s="13">
        <v>0</v>
      </c>
      <c r="AG99" s="13">
        <v>0</v>
      </c>
      <c r="AH99" s="13">
        <v>0</v>
      </c>
      <c r="AI99" s="13">
        <v>0</v>
      </c>
      <c r="AJ99" s="13">
        <v>0</v>
      </c>
      <c r="AK99" s="13">
        <v>0</v>
      </c>
      <c r="AL99">
        <v>0</v>
      </c>
      <c r="AM99">
        <v>0</v>
      </c>
      <c r="AN99">
        <v>0</v>
      </c>
      <c r="AO99">
        <v>0</v>
      </c>
      <c r="AP99">
        <v>0</v>
      </c>
      <c r="AQ99">
        <v>0</v>
      </c>
      <c r="AR99">
        <v>0</v>
      </c>
      <c r="AS99">
        <v>0</v>
      </c>
      <c r="AT99">
        <v>0</v>
      </c>
      <c r="AU99">
        <v>0</v>
      </c>
      <c r="AV99">
        <v>0</v>
      </c>
      <c r="AW99">
        <v>0</v>
      </c>
      <c r="AX99">
        <v>0</v>
      </c>
      <c r="AY99">
        <v>0</v>
      </c>
      <c r="AZ99">
        <v>0</v>
      </c>
      <c r="BA99">
        <v>0</v>
      </c>
      <c r="BB99">
        <v>0</v>
      </c>
      <c r="BC99">
        <v>0</v>
      </c>
      <c r="BD99">
        <v>0</v>
      </c>
      <c r="BE99">
        <v>0</v>
      </c>
      <c r="BF99">
        <v>0</v>
      </c>
      <c r="BG99">
        <v>0</v>
      </c>
      <c r="BH99">
        <v>0</v>
      </c>
      <c r="BI99">
        <v>0</v>
      </c>
      <c r="BJ99">
        <v>0</v>
      </c>
      <c r="BK99">
        <v>0</v>
      </c>
      <c r="BL99">
        <f t="shared" si="7"/>
        <v>0</v>
      </c>
      <c r="BM99">
        <f t="shared" si="8"/>
        <v>0</v>
      </c>
      <c r="BN99">
        <f t="shared" si="9"/>
        <v>0</v>
      </c>
      <c r="BO99" s="13">
        <f t="shared" si="10"/>
        <v>0</v>
      </c>
      <c r="BP99">
        <f t="shared" si="11"/>
        <v>0</v>
      </c>
      <c r="BQ99">
        <f t="shared" si="12"/>
        <v>0</v>
      </c>
      <c r="BR99">
        <f t="shared" si="13"/>
        <v>0</v>
      </c>
    </row>
    <row r="100" spans="1:70" x14ac:dyDescent="0.35">
      <c r="A100">
        <v>10</v>
      </c>
      <c r="B100">
        <v>1</v>
      </c>
      <c r="C100">
        <v>0</v>
      </c>
      <c r="D100">
        <v>0</v>
      </c>
      <c r="E100">
        <v>0</v>
      </c>
      <c r="F100">
        <v>0</v>
      </c>
      <c r="G100">
        <v>0</v>
      </c>
      <c r="H100">
        <v>0</v>
      </c>
      <c r="I100">
        <v>0</v>
      </c>
      <c r="J100">
        <v>0</v>
      </c>
      <c r="K100">
        <v>0</v>
      </c>
      <c r="L100">
        <v>0</v>
      </c>
      <c r="M100">
        <v>0</v>
      </c>
      <c r="N100">
        <v>0</v>
      </c>
      <c r="O100">
        <v>0</v>
      </c>
      <c r="P100">
        <v>0</v>
      </c>
      <c r="Q100">
        <v>0</v>
      </c>
      <c r="R100">
        <v>0</v>
      </c>
      <c r="S100">
        <v>0</v>
      </c>
      <c r="T100">
        <v>0</v>
      </c>
      <c r="U100">
        <v>0</v>
      </c>
      <c r="V100">
        <v>0</v>
      </c>
      <c r="W100">
        <v>0</v>
      </c>
      <c r="X100">
        <v>0</v>
      </c>
      <c r="Y100">
        <v>0</v>
      </c>
      <c r="Z100">
        <v>0</v>
      </c>
      <c r="AA100">
        <v>0</v>
      </c>
      <c r="AB100">
        <v>0</v>
      </c>
      <c r="AC100">
        <v>0</v>
      </c>
      <c r="AD100">
        <v>0</v>
      </c>
      <c r="AE100">
        <v>0</v>
      </c>
      <c r="AF100" s="13">
        <v>0</v>
      </c>
      <c r="AG100" s="13">
        <v>0</v>
      </c>
      <c r="AH100" s="13">
        <v>0</v>
      </c>
      <c r="AI100" s="13">
        <v>0</v>
      </c>
      <c r="AJ100" s="13">
        <v>0</v>
      </c>
      <c r="AK100" s="13">
        <v>0</v>
      </c>
      <c r="AL100">
        <v>0</v>
      </c>
      <c r="AM100">
        <v>0</v>
      </c>
      <c r="AN100">
        <v>0</v>
      </c>
      <c r="AO100">
        <v>0</v>
      </c>
      <c r="AP100">
        <v>0</v>
      </c>
      <c r="AQ100">
        <v>0</v>
      </c>
      <c r="AR100">
        <v>0</v>
      </c>
      <c r="AS100">
        <v>0</v>
      </c>
      <c r="AT100">
        <v>0</v>
      </c>
      <c r="AU100">
        <v>0</v>
      </c>
      <c r="AV100">
        <v>0</v>
      </c>
      <c r="AW100">
        <v>0</v>
      </c>
      <c r="AX100">
        <v>0</v>
      </c>
      <c r="AY100">
        <v>0</v>
      </c>
      <c r="AZ100">
        <v>0</v>
      </c>
      <c r="BA100">
        <v>0</v>
      </c>
      <c r="BB100">
        <v>0</v>
      </c>
      <c r="BC100">
        <v>0</v>
      </c>
      <c r="BD100">
        <v>0</v>
      </c>
      <c r="BE100">
        <v>0</v>
      </c>
      <c r="BF100">
        <v>0</v>
      </c>
      <c r="BG100">
        <v>0</v>
      </c>
      <c r="BH100">
        <v>0</v>
      </c>
      <c r="BI100">
        <v>0</v>
      </c>
      <c r="BJ100">
        <v>0</v>
      </c>
      <c r="BK100">
        <v>0</v>
      </c>
      <c r="BL100">
        <f t="shared" si="7"/>
        <v>0</v>
      </c>
      <c r="BM100">
        <f t="shared" si="8"/>
        <v>0</v>
      </c>
      <c r="BN100">
        <f t="shared" si="9"/>
        <v>0</v>
      </c>
      <c r="BO100" s="13">
        <f t="shared" si="10"/>
        <v>0</v>
      </c>
      <c r="BP100">
        <f t="shared" si="11"/>
        <v>0</v>
      </c>
      <c r="BQ100">
        <f t="shared" si="12"/>
        <v>0</v>
      </c>
      <c r="BR100">
        <f t="shared" si="13"/>
        <v>0</v>
      </c>
    </row>
    <row r="101" spans="1:70" x14ac:dyDescent="0.35">
      <c r="A101">
        <v>10</v>
      </c>
      <c r="B101">
        <v>1</v>
      </c>
      <c r="C101">
        <v>0</v>
      </c>
      <c r="D101">
        <v>0</v>
      </c>
      <c r="E101">
        <v>0</v>
      </c>
      <c r="F101">
        <v>0</v>
      </c>
      <c r="G101">
        <v>0</v>
      </c>
      <c r="H101">
        <v>0</v>
      </c>
      <c r="I101">
        <v>0</v>
      </c>
      <c r="J101">
        <v>0</v>
      </c>
      <c r="K101">
        <v>0</v>
      </c>
      <c r="L101">
        <v>0</v>
      </c>
      <c r="M101">
        <v>0</v>
      </c>
      <c r="N101">
        <v>0</v>
      </c>
      <c r="O101">
        <v>0</v>
      </c>
      <c r="P101">
        <v>0</v>
      </c>
      <c r="Q101">
        <v>0</v>
      </c>
      <c r="R101">
        <v>0</v>
      </c>
      <c r="S101">
        <v>0</v>
      </c>
      <c r="T101">
        <v>0</v>
      </c>
      <c r="U101">
        <v>0</v>
      </c>
      <c r="V101">
        <v>0</v>
      </c>
      <c r="W101">
        <v>0</v>
      </c>
      <c r="X101">
        <v>0</v>
      </c>
      <c r="Y101">
        <v>0</v>
      </c>
      <c r="Z101">
        <v>0</v>
      </c>
      <c r="AA101">
        <v>0</v>
      </c>
      <c r="AB101">
        <v>0</v>
      </c>
      <c r="AC101">
        <v>0</v>
      </c>
      <c r="AD101">
        <v>0</v>
      </c>
      <c r="AE101">
        <v>0</v>
      </c>
      <c r="AF101" s="13">
        <v>0</v>
      </c>
      <c r="AG101" s="13">
        <v>0</v>
      </c>
      <c r="AH101" s="13">
        <v>0</v>
      </c>
      <c r="AI101" s="13">
        <v>0</v>
      </c>
      <c r="AJ101" s="13">
        <v>0</v>
      </c>
      <c r="AK101" s="13">
        <v>0</v>
      </c>
      <c r="AL101">
        <v>0</v>
      </c>
      <c r="AM101">
        <v>0</v>
      </c>
      <c r="AN101">
        <v>0</v>
      </c>
      <c r="AO101">
        <v>0</v>
      </c>
      <c r="AP101">
        <v>0</v>
      </c>
      <c r="AQ101">
        <v>0</v>
      </c>
      <c r="AR101">
        <v>0</v>
      </c>
      <c r="AS101">
        <v>0</v>
      </c>
      <c r="AT101">
        <v>0</v>
      </c>
      <c r="AU101">
        <v>0</v>
      </c>
      <c r="AV101">
        <v>0</v>
      </c>
      <c r="AW101">
        <v>0</v>
      </c>
      <c r="AX101">
        <v>0</v>
      </c>
      <c r="AY101">
        <v>0</v>
      </c>
      <c r="AZ101">
        <v>0</v>
      </c>
      <c r="BA101">
        <v>0</v>
      </c>
      <c r="BB101">
        <v>0</v>
      </c>
      <c r="BC101">
        <v>0</v>
      </c>
      <c r="BD101">
        <v>0</v>
      </c>
      <c r="BE101">
        <v>0</v>
      </c>
      <c r="BF101">
        <v>0</v>
      </c>
      <c r="BG101">
        <v>0</v>
      </c>
      <c r="BH101">
        <v>0</v>
      </c>
      <c r="BI101">
        <v>0</v>
      </c>
      <c r="BJ101">
        <v>0</v>
      </c>
      <c r="BK101">
        <v>0</v>
      </c>
      <c r="BL101">
        <f t="shared" si="7"/>
        <v>0</v>
      </c>
      <c r="BM101">
        <f t="shared" si="8"/>
        <v>0</v>
      </c>
      <c r="BN101">
        <f t="shared" si="9"/>
        <v>0</v>
      </c>
      <c r="BO101" s="13">
        <f t="shared" si="10"/>
        <v>0</v>
      </c>
      <c r="BP101">
        <f t="shared" si="11"/>
        <v>0</v>
      </c>
      <c r="BQ101">
        <f t="shared" si="12"/>
        <v>0</v>
      </c>
      <c r="BR101">
        <f t="shared" si="13"/>
        <v>0</v>
      </c>
    </row>
    <row r="102" spans="1:70" x14ac:dyDescent="0.35">
      <c r="A102">
        <v>1</v>
      </c>
      <c r="B102">
        <v>0</v>
      </c>
      <c r="C102">
        <v>0</v>
      </c>
      <c r="D102">
        <v>1</v>
      </c>
      <c r="E102" t="s">
        <v>209</v>
      </c>
      <c r="F102" t="s">
        <v>194</v>
      </c>
      <c r="G102">
        <v>33.782262498624306</v>
      </c>
      <c r="H102">
        <v>3894.9748150047171</v>
      </c>
      <c r="I102">
        <v>4160.4748150047171</v>
      </c>
      <c r="J102">
        <v>67.168980644150807</v>
      </c>
      <c r="K102">
        <v>368.82518499528254</v>
      </c>
      <c r="L102">
        <v>844.2</v>
      </c>
      <c r="M102">
        <v>1213.0251849952826</v>
      </c>
      <c r="N102">
        <v>25.969917719504149</v>
      </c>
      <c r="O102">
        <v>201.14555385137606</v>
      </c>
      <c r="P102">
        <v>0</v>
      </c>
      <c r="Q102">
        <v>7677.5999999999995</v>
      </c>
      <c r="R102">
        <v>1243.1999999999998</v>
      </c>
      <c r="S102">
        <v>726.59999999999991</v>
      </c>
      <c r="T102">
        <v>539.69999999999993</v>
      </c>
      <c r="U102">
        <v>252</v>
      </c>
      <c r="V102">
        <v>287.7</v>
      </c>
      <c r="W102">
        <v>215.87109770187297</v>
      </c>
      <c r="X102">
        <v>20.337726860868962</v>
      </c>
      <c r="Y102">
        <v>11.886576847737604</v>
      </c>
      <c r="Z102">
        <v>15.975839392698397</v>
      </c>
      <c r="AA102">
        <v>7.4595359032054773</v>
      </c>
      <c r="AB102">
        <v>8.5163034894929215</v>
      </c>
      <c r="AC102">
        <v>1657.873630383111</v>
      </c>
      <c r="AD102">
        <v>73.600754244960626</v>
      </c>
      <c r="AE102">
        <v>75.279149823181882</v>
      </c>
      <c r="AF102">
        <v>718.91277267142789</v>
      </c>
      <c r="AG102">
        <v>335.67911564424651</v>
      </c>
      <c r="AH102">
        <v>383.23365702718138</v>
      </c>
      <c r="AI102">
        <v>287.64397478636579</v>
      </c>
      <c r="AJ102">
        <v>333.15378297241864</v>
      </c>
      <c r="AK102">
        <v>340.75103984763427</v>
      </c>
      <c r="AL102">
        <v>0</v>
      </c>
      <c r="AM102">
        <v>0</v>
      </c>
      <c r="AN102">
        <v>0</v>
      </c>
      <c r="AO102">
        <v>201.14555385137606</v>
      </c>
      <c r="AP102">
        <v>0</v>
      </c>
      <c r="AQ102">
        <v>0</v>
      </c>
      <c r="AR102">
        <v>0</v>
      </c>
      <c r="AS102">
        <v>0</v>
      </c>
      <c r="AT102">
        <v>0</v>
      </c>
      <c r="AU102">
        <v>1534.6012862396885</v>
      </c>
      <c r="AV102">
        <v>-8.2174797760531302</v>
      </c>
      <c r="AW102">
        <v>-8.4048716290543712</v>
      </c>
      <c r="AX102">
        <v>247.23390263165686</v>
      </c>
      <c r="AY102">
        <v>115.43995453618214</v>
      </c>
      <c r="AZ102">
        <v>131.7939480954746</v>
      </c>
      <c r="BA102">
        <v>-201.14555385137604</v>
      </c>
      <c r="BB102">
        <v>0</v>
      </c>
      <c r="BC102">
        <v>0</v>
      </c>
      <c r="BD102">
        <v>0</v>
      </c>
      <c r="BE102">
        <v>0</v>
      </c>
      <c r="BF102">
        <v>0</v>
      </c>
      <c r="BG102">
        <v>132411.95614073041</v>
      </c>
      <c r="BH102">
        <v>4767696.2340953331</v>
      </c>
      <c r="BI102">
        <v>4270.1658179042606</v>
      </c>
      <c r="BJ102">
        <v>138.57102000000003</v>
      </c>
      <c r="BK102">
        <v>5140.5782209527806</v>
      </c>
      <c r="BL102">
        <f t="shared" si="7"/>
        <v>10726.800000000001</v>
      </c>
      <c r="BM102">
        <f t="shared" si="8"/>
        <v>280.04708019587639</v>
      </c>
      <c r="BN102">
        <f t="shared" si="9"/>
        <v>3244.579079794109</v>
      </c>
      <c r="BO102" s="13">
        <f t="shared" si="10"/>
        <v>961.5487976064187</v>
      </c>
      <c r="BP102">
        <f t="shared" si="11"/>
        <v>201.14555385137606</v>
      </c>
      <c r="BQ102">
        <f t="shared" si="12"/>
        <v>2012.4467400978947</v>
      </c>
      <c r="BR102">
        <f t="shared" si="13"/>
        <v>-201.14555385137604</v>
      </c>
    </row>
    <row r="103" spans="1:70" x14ac:dyDescent="0.35">
      <c r="A103">
        <v>1</v>
      </c>
      <c r="B103">
        <v>0</v>
      </c>
      <c r="C103">
        <v>0</v>
      </c>
      <c r="D103">
        <v>1</v>
      </c>
      <c r="E103" t="s">
        <v>210</v>
      </c>
      <c r="F103" t="s">
        <v>194</v>
      </c>
      <c r="G103">
        <v>61.360621808304202</v>
      </c>
      <c r="H103">
        <v>2732.8304852487158</v>
      </c>
      <c r="I103">
        <v>2956.324399476081</v>
      </c>
      <c r="J103">
        <v>69.872848383953951</v>
      </c>
      <c r="K103">
        <v>282.28741264100552</v>
      </c>
      <c r="L103">
        <v>433.78818788291358</v>
      </c>
      <c r="M103">
        <v>716.07560052391909</v>
      </c>
      <c r="N103">
        <v>3.4063893124744822</v>
      </c>
      <c r="O103">
        <v>40.386394669588597</v>
      </c>
      <c r="P103">
        <v>0</v>
      </c>
      <c r="Q103">
        <v>10676.109287950987</v>
      </c>
      <c r="R103">
        <v>1604.3563131381893</v>
      </c>
      <c r="S103">
        <v>419.98856364874052</v>
      </c>
      <c r="T103">
        <v>881.97598366235525</v>
      </c>
      <c r="U103">
        <v>415.78867801225311</v>
      </c>
      <c r="V103">
        <v>487.18673383253912</v>
      </c>
      <c r="W103">
        <v>171.63569976267007</v>
      </c>
      <c r="X103">
        <v>23.279610271471476</v>
      </c>
      <c r="Y103">
        <v>6.0941388145213278</v>
      </c>
      <c r="Z103">
        <v>14.373648077063551</v>
      </c>
      <c r="AA103">
        <v>6.7761483791871004</v>
      </c>
      <c r="AB103">
        <v>7.9397294139970089</v>
      </c>
      <c r="AC103">
        <v>1237.6885369862434</v>
      </c>
      <c r="AD103">
        <v>52.343498116034787</v>
      </c>
      <c r="AE103">
        <v>23.979351231167776</v>
      </c>
      <c r="AF103">
        <v>647.44248324152977</v>
      </c>
      <c r="AG103">
        <v>305.22288495672126</v>
      </c>
      <c r="AH103">
        <v>357.63489550484508</v>
      </c>
      <c r="AI103">
        <v>411.44384690069046</v>
      </c>
      <c r="AJ103">
        <v>413.30541369055379</v>
      </c>
      <c r="AK103">
        <v>189.34148532944221</v>
      </c>
      <c r="AL103">
        <v>0</v>
      </c>
      <c r="AM103">
        <v>0</v>
      </c>
      <c r="AN103">
        <v>0</v>
      </c>
      <c r="AO103">
        <v>40.386394669588604</v>
      </c>
      <c r="AP103">
        <v>0</v>
      </c>
      <c r="AQ103">
        <v>0</v>
      </c>
      <c r="AR103">
        <v>0</v>
      </c>
      <c r="AS103">
        <v>0</v>
      </c>
      <c r="AT103">
        <v>0</v>
      </c>
      <c r="AU103">
        <v>753.29680189345731</v>
      </c>
      <c r="AV103">
        <v>-0.17353085193808823</v>
      </c>
      <c r="AW103">
        <v>-7.9497118034450601E-2</v>
      </c>
      <c r="AX103">
        <v>58.604458397211594</v>
      </c>
      <c r="AY103">
        <v>27.627816101542425</v>
      </c>
      <c r="AZ103">
        <v>32.371986543221439</v>
      </c>
      <c r="BA103">
        <v>-40.38639466958859</v>
      </c>
      <c r="BB103">
        <v>0</v>
      </c>
      <c r="BC103">
        <v>0</v>
      </c>
      <c r="BD103">
        <v>0</v>
      </c>
      <c r="BE103">
        <v>0</v>
      </c>
      <c r="BF103">
        <v>0</v>
      </c>
      <c r="BG103">
        <v>199719.5941710874</v>
      </c>
      <c r="BH103">
        <v>6098383.6210277928</v>
      </c>
      <c r="BI103">
        <v>6338.8302685152703</v>
      </c>
      <c r="BJ103">
        <v>191.69496011763101</v>
      </c>
      <c r="BK103">
        <v>6395.261249714631</v>
      </c>
      <c r="BL103">
        <f t="shared" si="7"/>
        <v>14485.405560245064</v>
      </c>
      <c r="BM103">
        <f t="shared" si="8"/>
        <v>230.09897471891057</v>
      </c>
      <c r="BN103">
        <f t="shared" si="9"/>
        <v>2624.3116500365422</v>
      </c>
      <c r="BO103" s="13">
        <f t="shared" si="10"/>
        <v>1014.0907459206865</v>
      </c>
      <c r="BP103">
        <f t="shared" si="11"/>
        <v>40.386394669588604</v>
      </c>
      <c r="BQ103">
        <f t="shared" si="12"/>
        <v>871.64803496546028</v>
      </c>
      <c r="BR103">
        <f t="shared" si="13"/>
        <v>-40.38639466958859</v>
      </c>
    </row>
    <row r="104" spans="1:70" x14ac:dyDescent="0.35">
      <c r="A104">
        <v>1</v>
      </c>
      <c r="B104">
        <v>0</v>
      </c>
      <c r="C104">
        <v>0</v>
      </c>
      <c r="D104">
        <v>1</v>
      </c>
      <c r="E104" t="s">
        <v>211</v>
      </c>
      <c r="F104" t="s">
        <v>194</v>
      </c>
      <c r="G104">
        <v>36.327536924520793</v>
      </c>
      <c r="H104">
        <v>3454.3878097465831</v>
      </c>
      <c r="I104">
        <v>3780.3945887027071</v>
      </c>
      <c r="J104">
        <v>68.410628134105764</v>
      </c>
      <c r="K104">
        <v>351.89133768531451</v>
      </c>
      <c r="L104">
        <v>676.81407361197762</v>
      </c>
      <c r="M104">
        <v>1028.7054112972921</v>
      </c>
      <c r="N104">
        <v>24.219211559012955</v>
      </c>
      <c r="O104">
        <v>178.97314581687868</v>
      </c>
      <c r="P104">
        <v>0</v>
      </c>
      <c r="Q104">
        <v>6529.0357641921373</v>
      </c>
      <c r="R104">
        <v>978.62034934497819</v>
      </c>
      <c r="S104">
        <v>600.61248908296943</v>
      </c>
      <c r="T104">
        <v>646.8134497816593</v>
      </c>
      <c r="U104">
        <v>304.50633187772922</v>
      </c>
      <c r="V104">
        <v>354.90737991266377</v>
      </c>
      <c r="W104">
        <v>170.18698873265288</v>
      </c>
      <c r="X104">
        <v>15.568463333332708</v>
      </c>
      <c r="Y104">
        <v>9.5548938054359542</v>
      </c>
      <c r="Z104">
        <v>17.805045553337951</v>
      </c>
      <c r="AA104">
        <v>8.3822454715389725</v>
      </c>
      <c r="AB104">
        <v>9.7696516185523219</v>
      </c>
      <c r="AC104">
        <v>1347.7135675157692</v>
      </c>
      <c r="AD104">
        <v>56.975591727026632</v>
      </c>
      <c r="AE104">
        <v>61.193741758319362</v>
      </c>
      <c r="AF104">
        <v>847.29796280749918</v>
      </c>
      <c r="AG104">
        <v>398.89027469833565</v>
      </c>
      <c r="AH104">
        <v>464.91349257943961</v>
      </c>
      <c r="AI104">
        <v>259.67103301685552</v>
      </c>
      <c r="AJ104">
        <v>258.19316580965062</v>
      </c>
      <c r="AK104">
        <v>277.30832508096591</v>
      </c>
      <c r="AL104">
        <v>0</v>
      </c>
      <c r="AM104">
        <v>0</v>
      </c>
      <c r="AN104">
        <v>0</v>
      </c>
      <c r="AO104">
        <v>178.97314581687868</v>
      </c>
      <c r="AP104">
        <v>0</v>
      </c>
      <c r="AQ104">
        <v>0</v>
      </c>
      <c r="AR104">
        <v>0</v>
      </c>
      <c r="AS104">
        <v>0</v>
      </c>
      <c r="AT104">
        <v>0</v>
      </c>
      <c r="AU104">
        <v>1346.6494195329121</v>
      </c>
      <c r="AV104">
        <v>-3.3912772654121501</v>
      </c>
      <c r="AW104">
        <v>-3.6423482217570644</v>
      </c>
      <c r="AX104">
        <v>298.95646623966962</v>
      </c>
      <c r="AY104">
        <v>140.74249222322115</v>
      </c>
      <c r="AZ104">
        <v>164.03780128085788</v>
      </c>
      <c r="BA104">
        <v>-178.97314581687868</v>
      </c>
      <c r="BB104">
        <v>0</v>
      </c>
      <c r="BC104">
        <v>0</v>
      </c>
      <c r="BD104">
        <v>0</v>
      </c>
      <c r="BE104">
        <v>0</v>
      </c>
      <c r="BF104">
        <v>0</v>
      </c>
      <c r="BG104">
        <v>115699.37385076153</v>
      </c>
      <c r="BH104">
        <v>4371824.0670673987</v>
      </c>
      <c r="BI104">
        <v>3767.2231355203985</v>
      </c>
      <c r="BJ104">
        <v>126.48857019213973</v>
      </c>
      <c r="BK104">
        <v>4411.9755466608131</v>
      </c>
      <c r="BL104">
        <f t="shared" si="7"/>
        <v>9414.4957641921374</v>
      </c>
      <c r="BM104">
        <f t="shared" si="8"/>
        <v>231.2672885148508</v>
      </c>
      <c r="BN104">
        <f t="shared" si="9"/>
        <v>3176.98463108639</v>
      </c>
      <c r="BO104" s="13">
        <f t="shared" si="10"/>
        <v>795.17252390747205</v>
      </c>
      <c r="BP104">
        <f t="shared" si="11"/>
        <v>178.97314581687868</v>
      </c>
      <c r="BQ104">
        <f t="shared" si="12"/>
        <v>1943.3525537894916</v>
      </c>
      <c r="BR104">
        <f t="shared" si="13"/>
        <v>-178.97314581687868</v>
      </c>
    </row>
    <row r="105" spans="1:70" x14ac:dyDescent="0.35">
      <c r="A105">
        <v>1</v>
      </c>
      <c r="B105">
        <v>0</v>
      </c>
      <c r="C105">
        <v>0</v>
      </c>
      <c r="D105">
        <v>1</v>
      </c>
      <c r="E105" t="s">
        <v>374</v>
      </c>
      <c r="F105" t="s">
        <v>194</v>
      </c>
      <c r="G105">
        <v>69.999990294316376</v>
      </c>
      <c r="H105">
        <v>220.81088757396452</v>
      </c>
      <c r="I105">
        <v>295.81458579881655</v>
      </c>
      <c r="J105">
        <v>69.872971629845765</v>
      </c>
      <c r="K105">
        <v>625.53084319526624</v>
      </c>
      <c r="L105">
        <v>92.70457100591716</v>
      </c>
      <c r="M105">
        <v>718.2354142011834</v>
      </c>
      <c r="N105">
        <v>0</v>
      </c>
      <c r="O105">
        <v>0</v>
      </c>
      <c r="P105">
        <v>0</v>
      </c>
      <c r="Q105">
        <v>5838.2878698224849</v>
      </c>
      <c r="R105">
        <v>672.03313609467455</v>
      </c>
      <c r="S105">
        <v>193.20952662721891</v>
      </c>
      <c r="T105">
        <v>579.62857988165683</v>
      </c>
      <c r="U105">
        <v>277.21366863905337</v>
      </c>
      <c r="V105">
        <v>327.61615384615379</v>
      </c>
      <c r="W105">
        <v>83.540578647510884</v>
      </c>
      <c r="X105">
        <v>9.6161817148213977</v>
      </c>
      <c r="Y105">
        <v>2.7646522430111511</v>
      </c>
      <c r="Z105">
        <v>8.2804094321241575</v>
      </c>
      <c r="AA105">
        <v>3.96019581536373</v>
      </c>
      <c r="AB105">
        <v>4.6802314181571321</v>
      </c>
      <c r="AC105">
        <v>83.4041239948682</v>
      </c>
      <c r="AD105">
        <v>19.200949408890523</v>
      </c>
      <c r="AE105">
        <v>9.660477671348044</v>
      </c>
      <c r="AF105">
        <v>372.61842446628179</v>
      </c>
      <c r="AG105">
        <v>178.20881170126523</v>
      </c>
      <c r="AH105">
        <v>210.61041382876803</v>
      </c>
      <c r="AI105">
        <v>752.00220910749408</v>
      </c>
      <c r="AJ105">
        <v>173.12281072978271</v>
      </c>
      <c r="AK105">
        <v>87.102414148421957</v>
      </c>
      <c r="AL105">
        <v>0</v>
      </c>
      <c r="AM105">
        <v>0</v>
      </c>
      <c r="AN105">
        <v>0</v>
      </c>
      <c r="AO105">
        <v>0</v>
      </c>
      <c r="AP105">
        <v>0</v>
      </c>
      <c r="AQ105">
        <v>0</v>
      </c>
      <c r="AR105">
        <v>0</v>
      </c>
      <c r="AS105">
        <v>0</v>
      </c>
      <c r="AT105">
        <v>0</v>
      </c>
      <c r="AU105">
        <v>149.00433412818782</v>
      </c>
      <c r="AV105">
        <v>-0.28261684416669408</v>
      </c>
      <c r="AW105">
        <v>-0.14219159972138457</v>
      </c>
      <c r="AX105">
        <v>4.7131119232323833E-2</v>
      </c>
      <c r="AY105">
        <v>2.2540970067574526E-2</v>
      </c>
      <c r="AZ105">
        <v>2.6639328261644325E-2</v>
      </c>
      <c r="BA105">
        <v>0</v>
      </c>
      <c r="BB105">
        <v>0</v>
      </c>
      <c r="BC105">
        <v>0</v>
      </c>
      <c r="BD105">
        <v>0</v>
      </c>
      <c r="BE105">
        <v>0</v>
      </c>
      <c r="BF105">
        <v>0</v>
      </c>
      <c r="BG105">
        <v>111368.19516682113</v>
      </c>
      <c r="BH105">
        <v>3420300.4716553511</v>
      </c>
      <c r="BI105">
        <v>3586.815523168787</v>
      </c>
      <c r="BJ105">
        <v>107.35477336686388</v>
      </c>
      <c r="BK105">
        <v>3470.8403610848432</v>
      </c>
      <c r="BL105">
        <f t="shared" si="7"/>
        <v>7887.9889349112427</v>
      </c>
      <c r="BM105">
        <f t="shared" si="8"/>
        <v>112.84224927098846</v>
      </c>
      <c r="BN105">
        <f t="shared" si="9"/>
        <v>873.70320107142186</v>
      </c>
      <c r="BO105" s="13">
        <f t="shared" si="10"/>
        <v>1012.2274339856988</v>
      </c>
      <c r="BP105">
        <f t="shared" si="11"/>
        <v>0</v>
      </c>
      <c r="BQ105">
        <f t="shared" si="12"/>
        <v>148.6758371018613</v>
      </c>
      <c r="BR105">
        <f t="shared" si="13"/>
        <v>0</v>
      </c>
    </row>
    <row r="106" spans="1:70" x14ac:dyDescent="0.35">
      <c r="A106">
        <v>1</v>
      </c>
      <c r="B106">
        <v>0</v>
      </c>
      <c r="C106">
        <v>0</v>
      </c>
      <c r="D106">
        <v>1</v>
      </c>
      <c r="E106">
        <v>0</v>
      </c>
      <c r="F106" t="s">
        <v>194</v>
      </c>
      <c r="G106">
        <v>0</v>
      </c>
      <c r="H106">
        <v>0</v>
      </c>
      <c r="I106">
        <v>0</v>
      </c>
      <c r="J106">
        <v>0</v>
      </c>
      <c r="K106">
        <v>0</v>
      </c>
      <c r="L106">
        <v>0</v>
      </c>
      <c r="M106">
        <v>0</v>
      </c>
      <c r="N106">
        <v>0</v>
      </c>
      <c r="O106">
        <v>0</v>
      </c>
      <c r="P106">
        <v>0</v>
      </c>
      <c r="Q106">
        <v>0</v>
      </c>
      <c r="R106">
        <v>0</v>
      </c>
      <c r="S106">
        <v>0</v>
      </c>
      <c r="T106">
        <v>0</v>
      </c>
      <c r="U106">
        <v>0</v>
      </c>
      <c r="V106">
        <v>0</v>
      </c>
      <c r="W106">
        <v>0</v>
      </c>
      <c r="X106">
        <v>0</v>
      </c>
      <c r="Y106">
        <v>0</v>
      </c>
      <c r="Z106">
        <v>0</v>
      </c>
      <c r="AA106">
        <v>0</v>
      </c>
      <c r="AB106">
        <v>0</v>
      </c>
      <c r="AC106">
        <v>0</v>
      </c>
      <c r="AD106">
        <v>0</v>
      </c>
      <c r="AE106">
        <v>0</v>
      </c>
      <c r="AF106">
        <v>0</v>
      </c>
      <c r="AG106">
        <v>0</v>
      </c>
      <c r="AH106">
        <v>0</v>
      </c>
      <c r="AI106">
        <v>0</v>
      </c>
      <c r="AJ106">
        <v>0</v>
      </c>
      <c r="AK106">
        <v>0</v>
      </c>
      <c r="AL106">
        <v>0</v>
      </c>
      <c r="AM106">
        <v>0</v>
      </c>
      <c r="AN106">
        <v>0</v>
      </c>
      <c r="AO106">
        <v>0</v>
      </c>
      <c r="AP106">
        <v>0</v>
      </c>
      <c r="AQ106">
        <v>0</v>
      </c>
      <c r="AR106">
        <v>0</v>
      </c>
      <c r="AS106">
        <v>0</v>
      </c>
      <c r="AT106">
        <v>0</v>
      </c>
      <c r="AU106">
        <v>0</v>
      </c>
      <c r="AV106">
        <v>0</v>
      </c>
      <c r="AW106">
        <v>0</v>
      </c>
      <c r="AX106">
        <v>0</v>
      </c>
      <c r="AY106">
        <v>0</v>
      </c>
      <c r="AZ106">
        <v>0</v>
      </c>
      <c r="BA106">
        <v>0</v>
      </c>
      <c r="BB106">
        <v>0</v>
      </c>
      <c r="BC106">
        <v>0</v>
      </c>
      <c r="BD106">
        <v>0</v>
      </c>
      <c r="BE106">
        <v>0</v>
      </c>
      <c r="BF106">
        <v>0</v>
      </c>
      <c r="BG106">
        <v>0</v>
      </c>
      <c r="BH106">
        <v>0</v>
      </c>
      <c r="BI106">
        <v>0</v>
      </c>
      <c r="BJ106">
        <v>0</v>
      </c>
      <c r="BK106">
        <v>0</v>
      </c>
      <c r="BL106">
        <f t="shared" si="7"/>
        <v>0</v>
      </c>
      <c r="BM106">
        <f t="shared" si="8"/>
        <v>0</v>
      </c>
      <c r="BN106">
        <f t="shared" si="9"/>
        <v>0</v>
      </c>
      <c r="BO106" s="13">
        <f t="shared" si="10"/>
        <v>0</v>
      </c>
      <c r="BP106">
        <f t="shared" si="11"/>
        <v>0</v>
      </c>
      <c r="BQ106">
        <f t="shared" si="12"/>
        <v>0</v>
      </c>
      <c r="BR106">
        <f t="shared" si="13"/>
        <v>0</v>
      </c>
    </row>
    <row r="107" spans="1:70" x14ac:dyDescent="0.35">
      <c r="A107">
        <v>1</v>
      </c>
      <c r="B107">
        <v>1</v>
      </c>
      <c r="C107">
        <v>0</v>
      </c>
      <c r="D107">
        <v>1</v>
      </c>
      <c r="E107" t="s">
        <v>209</v>
      </c>
      <c r="F107" t="s">
        <v>194</v>
      </c>
      <c r="G107">
        <v>51.042621914289626</v>
      </c>
      <c r="H107">
        <v>3151.1767261559503</v>
      </c>
      <c r="I107">
        <v>3486.6767261559507</v>
      </c>
      <c r="J107">
        <v>69.68341734498479</v>
      </c>
      <c r="K107">
        <v>331.92327384404962</v>
      </c>
      <c r="L107">
        <v>504.9</v>
      </c>
      <c r="M107">
        <v>836.82327384404971</v>
      </c>
      <c r="N107">
        <v>8.6718482817471116</v>
      </c>
      <c r="O107">
        <v>60.446153711084342</v>
      </c>
      <c r="P107">
        <v>0</v>
      </c>
      <c r="Q107">
        <v>5831.7</v>
      </c>
      <c r="R107">
        <v>730.8</v>
      </c>
      <c r="S107">
        <v>447.29999999999995</v>
      </c>
      <c r="T107">
        <v>682.49999999999989</v>
      </c>
      <c r="U107">
        <v>319.2</v>
      </c>
      <c r="V107">
        <v>363.29999999999995</v>
      </c>
      <c r="W107">
        <v>110.59849739056486</v>
      </c>
      <c r="X107">
        <v>10.870432129783577</v>
      </c>
      <c r="Y107">
        <v>6.6534541484020169</v>
      </c>
      <c r="Z107">
        <v>13.37117832908444</v>
      </c>
      <c r="AA107">
        <v>6.2535972492948764</v>
      </c>
      <c r="AB107">
        <v>7.1175810797895638</v>
      </c>
      <c r="AC107">
        <v>794.61215939758563</v>
      </c>
      <c r="AD107">
        <v>28.634892667823912</v>
      </c>
      <c r="AE107">
        <v>30.67142598256136</v>
      </c>
      <c r="AF107" s="13">
        <v>601.7030248087998</v>
      </c>
      <c r="AG107" s="13">
        <v>281.41187621826947</v>
      </c>
      <c r="AH107" s="13">
        <v>320.29114859053033</v>
      </c>
      <c r="AI107" s="13">
        <v>237.25468477366815</v>
      </c>
      <c r="AJ107" s="13">
        <v>188.77374992784763</v>
      </c>
      <c r="AK107" s="13">
        <v>202.19946921150927</v>
      </c>
      <c r="AL107">
        <v>0</v>
      </c>
      <c r="AM107">
        <v>0</v>
      </c>
      <c r="AN107">
        <v>0</v>
      </c>
      <c r="AO107">
        <v>60.446153711084342</v>
      </c>
      <c r="AP107">
        <v>0</v>
      </c>
      <c r="AQ107">
        <v>0</v>
      </c>
      <c r="AR107">
        <v>0</v>
      </c>
      <c r="AS107">
        <v>0</v>
      </c>
      <c r="AT107">
        <v>0</v>
      </c>
      <c r="AU107">
        <v>639.05247223095353</v>
      </c>
      <c r="AV107">
        <v>-0.16856605904296385</v>
      </c>
      <c r="AW107">
        <v>-0.18055459341456281</v>
      </c>
      <c r="AX107">
        <v>118.24828479602137</v>
      </c>
      <c r="AY107">
        <v>55.303813196908457</v>
      </c>
      <c r="AZ107">
        <v>62.944471599112951</v>
      </c>
      <c r="BA107">
        <v>-60.446153711084335</v>
      </c>
      <c r="BB107">
        <v>0</v>
      </c>
      <c r="BC107">
        <v>0</v>
      </c>
      <c r="BD107">
        <v>0</v>
      </c>
      <c r="BE107">
        <v>0</v>
      </c>
      <c r="BF107">
        <v>0</v>
      </c>
      <c r="BG107">
        <v>108018.00135545037</v>
      </c>
      <c r="BH107">
        <v>3732855.2484756284</v>
      </c>
      <c r="BI107">
        <v>3506.7052808306835</v>
      </c>
      <c r="BJ107">
        <v>115.02917999999998</v>
      </c>
      <c r="BK107">
        <v>3632.5913115839485</v>
      </c>
      <c r="BL107">
        <f t="shared" si="7"/>
        <v>8374.7999999999993</v>
      </c>
      <c r="BM107">
        <f t="shared" si="8"/>
        <v>154.86474032691933</v>
      </c>
      <c r="BN107">
        <f t="shared" si="9"/>
        <v>2057.3245276655707</v>
      </c>
      <c r="BO107" s="13">
        <f t="shared" si="10"/>
        <v>628.2279039130251</v>
      </c>
      <c r="BP107">
        <f t="shared" si="11"/>
        <v>60.446153711084342</v>
      </c>
      <c r="BQ107">
        <f t="shared" si="12"/>
        <v>875.1999211705388</v>
      </c>
      <c r="BR107">
        <f t="shared" si="13"/>
        <v>-60.446153711084335</v>
      </c>
    </row>
    <row r="108" spans="1:70" x14ac:dyDescent="0.35">
      <c r="A108">
        <v>1</v>
      </c>
      <c r="B108">
        <v>1</v>
      </c>
      <c r="C108">
        <v>0</v>
      </c>
      <c r="D108">
        <v>1</v>
      </c>
      <c r="E108" t="s">
        <v>210</v>
      </c>
      <c r="F108" t="s">
        <v>194</v>
      </c>
      <c r="G108">
        <v>61.681847514050666</v>
      </c>
      <c r="H108">
        <v>2722.2773253877331</v>
      </c>
      <c r="I108">
        <v>2936.2831723822683</v>
      </c>
      <c r="J108">
        <v>69.864701891700008</v>
      </c>
      <c r="K108">
        <v>279.20468007674805</v>
      </c>
      <c r="L108">
        <v>444.61214754098359</v>
      </c>
      <c r="M108">
        <v>723.81682761773152</v>
      </c>
      <c r="N108">
        <v>3.2682750967988512</v>
      </c>
      <c r="O108">
        <v>38.325743517790087</v>
      </c>
      <c r="P108">
        <v>0</v>
      </c>
      <c r="Q108">
        <v>10672.491590163934</v>
      </c>
      <c r="R108">
        <v>1646.4449836065569</v>
      </c>
      <c r="S108">
        <v>428.4117049180328</v>
      </c>
      <c r="T108">
        <v>861.0235245901639</v>
      </c>
      <c r="U108">
        <v>399.0109016393443</v>
      </c>
      <c r="V108">
        <v>466.21273770491803</v>
      </c>
      <c r="W108">
        <v>170.79813708788694</v>
      </c>
      <c r="X108">
        <v>23.878826540176075</v>
      </c>
      <c r="Y108">
        <v>6.2133681303519408</v>
      </c>
      <c r="Z108">
        <v>13.95910724616394</v>
      </c>
      <c r="AA108">
        <v>6.4688545774906085</v>
      </c>
      <c r="AB108">
        <v>7.5583458747521854</v>
      </c>
      <c r="AC108">
        <v>1234.3573810809644</v>
      </c>
      <c r="AD108">
        <v>53.429370180823184</v>
      </c>
      <c r="AE108">
        <v>24.32944535019627</v>
      </c>
      <c r="AF108" s="13">
        <v>628.68104581389548</v>
      </c>
      <c r="AG108" s="13">
        <v>291.33999684058574</v>
      </c>
      <c r="AH108" s="13">
        <v>340.40778578215816</v>
      </c>
      <c r="AI108" s="13">
        <v>408.28890297951244</v>
      </c>
      <c r="AJ108" s="13">
        <v>424.19718226365654</v>
      </c>
      <c r="AK108" s="13">
        <v>193.16121692362941</v>
      </c>
      <c r="AL108">
        <v>0</v>
      </c>
      <c r="AM108">
        <v>0</v>
      </c>
      <c r="AN108">
        <v>0</v>
      </c>
      <c r="AO108">
        <v>38.325743517790087</v>
      </c>
      <c r="AP108">
        <v>0</v>
      </c>
      <c r="AQ108">
        <v>0</v>
      </c>
      <c r="AR108">
        <v>0</v>
      </c>
      <c r="AS108">
        <v>0</v>
      </c>
      <c r="AT108">
        <v>0</v>
      </c>
      <c r="AU108">
        <v>738.11969313773159</v>
      </c>
      <c r="AV108">
        <v>-0.24024462969454677</v>
      </c>
      <c r="AW108">
        <v>-0.10939710816459441</v>
      </c>
      <c r="AX108">
        <v>54.466791893179277</v>
      </c>
      <c r="AY108">
        <v>25.240708438302512</v>
      </c>
      <c r="AZ108">
        <v>29.491775122648196</v>
      </c>
      <c r="BA108">
        <v>-38.325743517790094</v>
      </c>
      <c r="BB108">
        <v>0</v>
      </c>
      <c r="BC108">
        <v>0</v>
      </c>
      <c r="BD108">
        <v>0</v>
      </c>
      <c r="BE108">
        <v>0</v>
      </c>
      <c r="BF108">
        <v>0</v>
      </c>
      <c r="BG108">
        <v>200280.70271951577</v>
      </c>
      <c r="BH108">
        <v>6055118.1937617026</v>
      </c>
      <c r="BI108">
        <v>6337.4016122332268</v>
      </c>
      <c r="BJ108">
        <v>190.56382651967212</v>
      </c>
      <c r="BK108">
        <v>6401.8388921044625</v>
      </c>
      <c r="BL108">
        <f t="shared" si="7"/>
        <v>14473.595442622949</v>
      </c>
      <c r="BM108">
        <f t="shared" si="8"/>
        <v>228.87663945682169</v>
      </c>
      <c r="BN108">
        <f t="shared" si="9"/>
        <v>2572.5450250486233</v>
      </c>
      <c r="BO108" s="13">
        <f t="shared" si="10"/>
        <v>1025.6473021667985</v>
      </c>
      <c r="BP108">
        <f t="shared" si="11"/>
        <v>38.325743517790087</v>
      </c>
      <c r="BQ108">
        <f t="shared" si="12"/>
        <v>846.96932685400247</v>
      </c>
      <c r="BR108">
        <f t="shared" si="13"/>
        <v>-38.325743517790094</v>
      </c>
    </row>
    <row r="109" spans="1:70" x14ac:dyDescent="0.35">
      <c r="A109">
        <v>1</v>
      </c>
      <c r="B109">
        <v>1</v>
      </c>
      <c r="C109">
        <v>0</v>
      </c>
      <c r="D109">
        <v>1</v>
      </c>
      <c r="E109" t="s">
        <v>211</v>
      </c>
      <c r="F109" t="s">
        <v>194</v>
      </c>
      <c r="G109">
        <v>23.138085493142455</v>
      </c>
      <c r="H109">
        <v>3999.7129365302571</v>
      </c>
      <c r="I109">
        <v>4268.7129365302571</v>
      </c>
      <c r="J109">
        <v>63.917380001810031</v>
      </c>
      <c r="K109">
        <v>375.78706346974286</v>
      </c>
      <c r="L109">
        <v>913.5</v>
      </c>
      <c r="M109">
        <v>1289.2870634697429</v>
      </c>
      <c r="N109">
        <v>55.468393875839325</v>
      </c>
      <c r="O109">
        <v>437.73040184967937</v>
      </c>
      <c r="P109">
        <v>0</v>
      </c>
      <c r="Q109">
        <v>7902.2999999999993</v>
      </c>
      <c r="R109">
        <v>1356.6</v>
      </c>
      <c r="S109">
        <v>774.90000000000009</v>
      </c>
      <c r="T109">
        <v>527.1</v>
      </c>
      <c r="U109">
        <v>254.10000000000005</v>
      </c>
      <c r="V109">
        <v>291.89999999999992</v>
      </c>
      <c r="W109">
        <v>319.76804734530913</v>
      </c>
      <c r="X109">
        <v>24.964907501551867</v>
      </c>
      <c r="Y109">
        <v>14.260140662651144</v>
      </c>
      <c r="Z109">
        <v>22.780622889314646</v>
      </c>
      <c r="AA109">
        <v>10.981893902817019</v>
      </c>
      <c r="AB109">
        <v>12.615564070178225</v>
      </c>
      <c r="AC109">
        <v>2751.3024833984809</v>
      </c>
      <c r="AD109">
        <v>128.72667254719485</v>
      </c>
      <c r="AE109">
        <v>128.67685572345374</v>
      </c>
      <c r="AF109" s="13">
        <v>1125.3620483131317</v>
      </c>
      <c r="AG109" s="13">
        <v>542.50521054139028</v>
      </c>
      <c r="AH109" s="13">
        <v>623.20846500209313</v>
      </c>
      <c r="AI109" s="13">
        <v>310.89974009055106</v>
      </c>
      <c r="AJ109" s="13">
        <v>386.88603660616945</v>
      </c>
      <c r="AK109" s="13">
        <v>386.73631290779241</v>
      </c>
      <c r="AL109">
        <v>0</v>
      </c>
      <c r="AM109">
        <v>0</v>
      </c>
      <c r="AN109">
        <v>0</v>
      </c>
      <c r="AO109">
        <v>437.73040184967931</v>
      </c>
      <c r="AP109">
        <v>0</v>
      </c>
      <c r="AQ109">
        <v>0</v>
      </c>
      <c r="AR109">
        <v>0</v>
      </c>
      <c r="AS109">
        <v>0</v>
      </c>
      <c r="AT109">
        <v>0</v>
      </c>
      <c r="AU109">
        <v>2934.9719288395149</v>
      </c>
      <c r="AV109">
        <v>-23.982571024619403</v>
      </c>
      <c r="AW109">
        <v>-23.973289843882228</v>
      </c>
      <c r="AX109">
        <v>508.27579114273146</v>
      </c>
      <c r="AY109">
        <v>245.02538138753212</v>
      </c>
      <c r="AZ109">
        <v>281.47543812286688</v>
      </c>
      <c r="BA109">
        <v>-437.73040184967925</v>
      </c>
      <c r="BB109">
        <v>0</v>
      </c>
      <c r="BC109">
        <v>0</v>
      </c>
      <c r="BD109">
        <v>0</v>
      </c>
      <c r="BE109">
        <v>0</v>
      </c>
      <c r="BF109">
        <v>0</v>
      </c>
      <c r="BG109">
        <v>140077.44468754265</v>
      </c>
      <c r="BH109">
        <v>5771060.5072098877</v>
      </c>
      <c r="BI109">
        <v>4510.5212236580637</v>
      </c>
      <c r="BJ109">
        <v>143.15090999999998</v>
      </c>
      <c r="BK109">
        <v>5865.9729854058987</v>
      </c>
      <c r="BL109">
        <f t="shared" si="7"/>
        <v>11106.9</v>
      </c>
      <c r="BM109">
        <f t="shared" si="8"/>
        <v>405.37117637182206</v>
      </c>
      <c r="BN109">
        <f t="shared" si="9"/>
        <v>5299.7817355257448</v>
      </c>
      <c r="BO109" s="13">
        <f t="shared" si="10"/>
        <v>1084.522089604513</v>
      </c>
      <c r="BP109">
        <f t="shared" si="11"/>
        <v>437.73040184967931</v>
      </c>
      <c r="BQ109">
        <f t="shared" si="12"/>
        <v>3921.7926786241433</v>
      </c>
      <c r="BR109">
        <f t="shared" si="13"/>
        <v>-437.73040184967925</v>
      </c>
    </row>
    <row r="110" spans="1:70" x14ac:dyDescent="0.35">
      <c r="A110">
        <v>1</v>
      </c>
      <c r="B110">
        <v>1</v>
      </c>
      <c r="C110">
        <v>0</v>
      </c>
      <c r="D110">
        <v>1</v>
      </c>
      <c r="E110" t="s">
        <v>374</v>
      </c>
      <c r="F110" t="s">
        <v>194</v>
      </c>
      <c r="G110">
        <v>69.999989061728186</v>
      </c>
      <c r="H110">
        <v>228.8</v>
      </c>
      <c r="I110">
        <v>301.8</v>
      </c>
      <c r="J110">
        <v>69.759424696429932</v>
      </c>
      <c r="K110">
        <v>694.80000000000018</v>
      </c>
      <c r="L110">
        <v>104.39999999999998</v>
      </c>
      <c r="M110">
        <v>799.20000000000027</v>
      </c>
      <c r="N110">
        <v>0</v>
      </c>
      <c r="O110">
        <v>0</v>
      </c>
      <c r="P110">
        <v>0</v>
      </c>
      <c r="Q110">
        <v>6484.8000000000011</v>
      </c>
      <c r="R110">
        <v>781.19999999999993</v>
      </c>
      <c r="S110">
        <v>193.2</v>
      </c>
      <c r="T110">
        <v>588</v>
      </c>
      <c r="U110">
        <v>268.79999999999995</v>
      </c>
      <c r="V110">
        <v>319.2</v>
      </c>
      <c r="W110">
        <v>92.9275354488896</v>
      </c>
      <c r="X110">
        <v>11.194638337754835</v>
      </c>
      <c r="Y110">
        <v>2.768566470627539</v>
      </c>
      <c r="Z110">
        <v>8.4000013125928241</v>
      </c>
      <c r="AA110">
        <v>3.8400006000424325</v>
      </c>
      <c r="AB110">
        <v>4.560000712550389</v>
      </c>
      <c r="AC110">
        <v>92.640014478158548</v>
      </c>
      <c r="AD110">
        <v>22.320003488260994</v>
      </c>
      <c r="AE110">
        <v>9.6600015097043581</v>
      </c>
      <c r="AF110" s="13">
        <v>378.00005907538798</v>
      </c>
      <c r="AG110" s="13">
        <v>172.80002700589165</v>
      </c>
      <c r="AH110" s="13">
        <v>205.2000320694963</v>
      </c>
      <c r="AI110" s="13">
        <v>836.63576405685922</v>
      </c>
      <c r="AJ110" s="13">
        <v>201.57286543338833</v>
      </c>
      <c r="AK110" s="13">
        <v>87.239869179504069</v>
      </c>
      <c r="AL110">
        <v>0</v>
      </c>
      <c r="AM110">
        <v>0</v>
      </c>
      <c r="AN110">
        <v>0</v>
      </c>
      <c r="AO110">
        <v>0</v>
      </c>
      <c r="AP110">
        <v>0</v>
      </c>
      <c r="AQ110">
        <v>0</v>
      </c>
      <c r="AR110">
        <v>0</v>
      </c>
      <c r="AS110">
        <v>0</v>
      </c>
      <c r="AT110">
        <v>0</v>
      </c>
      <c r="AU110">
        <v>164.35153637674844</v>
      </c>
      <c r="AV110">
        <v>-0.62312384835460377</v>
      </c>
      <c r="AW110">
        <v>-0.26968532146526186</v>
      </c>
      <c r="AX110">
        <v>7.653875473797811E-2</v>
      </c>
      <c r="AY110">
        <v>3.49891450230757E-2</v>
      </c>
      <c r="AZ110">
        <v>4.1549609715037406E-2</v>
      </c>
      <c r="BA110">
        <v>0</v>
      </c>
      <c r="BB110">
        <v>0</v>
      </c>
      <c r="BC110">
        <v>0</v>
      </c>
      <c r="BD110">
        <v>0</v>
      </c>
      <c r="BE110">
        <v>0</v>
      </c>
      <c r="BF110">
        <v>0</v>
      </c>
      <c r="BG110">
        <v>122718.22284569834</v>
      </c>
      <c r="BH110">
        <v>3674406.3318672255</v>
      </c>
      <c r="BI110">
        <v>3910.3936288847226</v>
      </c>
      <c r="BJ110">
        <v>115.57391999999997</v>
      </c>
      <c r="BK110">
        <v>3820.5009950826075</v>
      </c>
      <c r="BL110">
        <f t="shared" si="7"/>
        <v>8635.2000000000007</v>
      </c>
      <c r="BM110">
        <f t="shared" si="8"/>
        <v>123.69074288245761</v>
      </c>
      <c r="BN110">
        <f t="shared" si="9"/>
        <v>880.6201376268998</v>
      </c>
      <c r="BO110" s="13">
        <f t="shared" si="10"/>
        <v>1125.4484986697516</v>
      </c>
      <c r="BP110">
        <f t="shared" si="11"/>
        <v>0</v>
      </c>
      <c r="BQ110">
        <f t="shared" si="12"/>
        <v>163.61180471640469</v>
      </c>
      <c r="BR110">
        <f t="shared" si="13"/>
        <v>0</v>
      </c>
    </row>
    <row r="111" spans="1:70" x14ac:dyDescent="0.35">
      <c r="A111">
        <v>1</v>
      </c>
      <c r="B111">
        <v>1</v>
      </c>
      <c r="C111">
        <v>0</v>
      </c>
      <c r="D111">
        <v>1</v>
      </c>
      <c r="E111">
        <v>0</v>
      </c>
      <c r="F111" t="s">
        <v>194</v>
      </c>
      <c r="G111">
        <v>0</v>
      </c>
      <c r="H111">
        <v>0</v>
      </c>
      <c r="I111">
        <v>0</v>
      </c>
      <c r="J111">
        <v>0</v>
      </c>
      <c r="K111">
        <v>0</v>
      </c>
      <c r="L111">
        <v>0</v>
      </c>
      <c r="M111">
        <v>0</v>
      </c>
      <c r="N111">
        <v>0</v>
      </c>
      <c r="O111">
        <v>0</v>
      </c>
      <c r="P111">
        <v>0</v>
      </c>
      <c r="Q111">
        <v>0</v>
      </c>
      <c r="R111">
        <v>0</v>
      </c>
      <c r="S111">
        <v>0</v>
      </c>
      <c r="T111">
        <v>0</v>
      </c>
      <c r="U111">
        <v>0</v>
      </c>
      <c r="V111">
        <v>0</v>
      </c>
      <c r="W111">
        <v>0</v>
      </c>
      <c r="X111">
        <v>0</v>
      </c>
      <c r="Y111">
        <v>0</v>
      </c>
      <c r="Z111">
        <v>0</v>
      </c>
      <c r="AA111">
        <v>0</v>
      </c>
      <c r="AB111">
        <v>0</v>
      </c>
      <c r="AC111">
        <v>0</v>
      </c>
      <c r="AD111">
        <v>0</v>
      </c>
      <c r="AE111">
        <v>0</v>
      </c>
      <c r="AF111" s="13">
        <v>0</v>
      </c>
      <c r="AG111" s="13">
        <v>0</v>
      </c>
      <c r="AH111" s="13">
        <v>0</v>
      </c>
      <c r="AI111" s="13">
        <v>0</v>
      </c>
      <c r="AJ111" s="13">
        <v>0</v>
      </c>
      <c r="AK111" s="13">
        <v>0</v>
      </c>
      <c r="AL111">
        <v>0</v>
      </c>
      <c r="AM111">
        <v>0</v>
      </c>
      <c r="AN111">
        <v>0</v>
      </c>
      <c r="AO111">
        <v>0</v>
      </c>
      <c r="AP111">
        <v>0</v>
      </c>
      <c r="AQ111">
        <v>0</v>
      </c>
      <c r="AR111">
        <v>0</v>
      </c>
      <c r="AS111">
        <v>0</v>
      </c>
      <c r="AT111">
        <v>0</v>
      </c>
      <c r="AU111">
        <v>0</v>
      </c>
      <c r="AV111">
        <v>0</v>
      </c>
      <c r="AW111">
        <v>0</v>
      </c>
      <c r="AX111">
        <v>0</v>
      </c>
      <c r="AY111">
        <v>0</v>
      </c>
      <c r="AZ111">
        <v>0</v>
      </c>
      <c r="BA111">
        <v>0</v>
      </c>
      <c r="BB111">
        <v>0</v>
      </c>
      <c r="BC111">
        <v>0</v>
      </c>
      <c r="BD111">
        <v>0</v>
      </c>
      <c r="BE111">
        <v>0</v>
      </c>
      <c r="BF111">
        <v>0</v>
      </c>
      <c r="BG111">
        <v>0</v>
      </c>
      <c r="BH111">
        <v>0</v>
      </c>
      <c r="BI111">
        <v>0</v>
      </c>
      <c r="BJ111">
        <v>0</v>
      </c>
      <c r="BK111">
        <v>0</v>
      </c>
      <c r="BL111">
        <f t="shared" si="7"/>
        <v>0</v>
      </c>
      <c r="BM111">
        <f t="shared" si="8"/>
        <v>0</v>
      </c>
      <c r="BN111">
        <f t="shared" si="9"/>
        <v>0</v>
      </c>
      <c r="BO111" s="13">
        <f t="shared" si="10"/>
        <v>0</v>
      </c>
      <c r="BP111">
        <f t="shared" si="11"/>
        <v>0</v>
      </c>
      <c r="BQ111">
        <f t="shared" si="12"/>
        <v>0</v>
      </c>
      <c r="BR111">
        <f t="shared" si="13"/>
        <v>0</v>
      </c>
    </row>
    <row r="112" spans="1:70" x14ac:dyDescent="0.35">
      <c r="A112">
        <v>2</v>
      </c>
      <c r="B112">
        <v>0</v>
      </c>
      <c r="C112">
        <v>0</v>
      </c>
      <c r="D112">
        <v>1</v>
      </c>
      <c r="E112" t="s">
        <v>209</v>
      </c>
      <c r="F112" t="s">
        <v>194</v>
      </c>
      <c r="G112">
        <v>53.378019179136331</v>
      </c>
      <c r="H112">
        <v>3185.7705301446067</v>
      </c>
      <c r="I112">
        <v>3385.7705301446067</v>
      </c>
      <c r="J112">
        <v>69.006286514196205</v>
      </c>
      <c r="K112">
        <v>294.22946985539329</v>
      </c>
      <c r="L112">
        <v>720</v>
      </c>
      <c r="M112">
        <v>1014.2294698553933</v>
      </c>
      <c r="N112">
        <v>7.5673759501306881</v>
      </c>
      <c r="O112">
        <v>133.59270084020432</v>
      </c>
      <c r="P112">
        <v>0</v>
      </c>
      <c r="Q112">
        <v>18000</v>
      </c>
      <c r="R112">
        <v>3000</v>
      </c>
      <c r="S112">
        <v>1800</v>
      </c>
      <c r="T112">
        <v>1200</v>
      </c>
      <c r="U112">
        <v>600</v>
      </c>
      <c r="V112">
        <v>600</v>
      </c>
      <c r="W112">
        <v>329.72719483877779</v>
      </c>
      <c r="X112">
        <v>44.747160961663909</v>
      </c>
      <c r="Y112">
        <v>26.848296576998347</v>
      </c>
      <c r="Z112">
        <v>22.481163940775073</v>
      </c>
      <c r="AA112">
        <v>11.240581970387536</v>
      </c>
      <c r="AB112">
        <v>11.240581970387536</v>
      </c>
      <c r="AC112">
        <v>2477.8638060392495</v>
      </c>
      <c r="AD112">
        <v>112.40581970387538</v>
      </c>
      <c r="AE112">
        <v>118.02611068906916</v>
      </c>
      <c r="AF112">
        <v>1011.6523773348783</v>
      </c>
      <c r="AG112">
        <v>505.82618866743917</v>
      </c>
      <c r="AH112">
        <v>505.82618866743917</v>
      </c>
      <c r="AI112">
        <v>643.43611295505264</v>
      </c>
      <c r="AJ112">
        <v>782.53739952940282</v>
      </c>
      <c r="AK112">
        <v>821.66426950587299</v>
      </c>
      <c r="AL112">
        <v>0</v>
      </c>
      <c r="AM112">
        <v>0</v>
      </c>
      <c r="AN112">
        <v>0</v>
      </c>
      <c r="AO112">
        <v>133.59270084020432</v>
      </c>
      <c r="AP112">
        <v>0</v>
      </c>
      <c r="AQ112">
        <v>0</v>
      </c>
      <c r="AR112">
        <v>0</v>
      </c>
      <c r="AS112">
        <v>0</v>
      </c>
      <c r="AT112">
        <v>0</v>
      </c>
      <c r="AU112">
        <v>1593.6694155464086</v>
      </c>
      <c r="AV112">
        <v>-6.9868222595337315</v>
      </c>
      <c r="AW112">
        <v>-7.3361633725105513</v>
      </c>
      <c r="AX112">
        <v>155.83332037839756</v>
      </c>
      <c r="AY112">
        <v>77.91666018919878</v>
      </c>
      <c r="AZ112">
        <v>77.91666018919878</v>
      </c>
      <c r="BA112">
        <v>-133.59270084020432</v>
      </c>
      <c r="BB112">
        <v>0</v>
      </c>
      <c r="BC112">
        <v>0</v>
      </c>
      <c r="BD112">
        <v>0</v>
      </c>
      <c r="BE112">
        <v>0</v>
      </c>
      <c r="BF112">
        <v>0</v>
      </c>
      <c r="BG112">
        <v>338800.33013697516</v>
      </c>
      <c r="BH112">
        <v>10211648.281195931</v>
      </c>
      <c r="BI112">
        <v>10642.473009214413</v>
      </c>
      <c r="BJ112">
        <v>323.76</v>
      </c>
      <c r="BK112">
        <v>11150.796128335971</v>
      </c>
      <c r="BL112">
        <f t="shared" si="7"/>
        <v>25200</v>
      </c>
      <c r="BM112">
        <f t="shared" si="8"/>
        <v>446.28498025899017</v>
      </c>
      <c r="BN112">
        <f t="shared" si="9"/>
        <v>4731.6004911019509</v>
      </c>
      <c r="BO112" s="13">
        <f t="shared" si="10"/>
        <v>2247.6377819903287</v>
      </c>
      <c r="BP112">
        <f t="shared" si="11"/>
        <v>133.59270084020432</v>
      </c>
      <c r="BQ112">
        <f t="shared" si="12"/>
        <v>1891.0130706711595</v>
      </c>
      <c r="BR112">
        <f t="shared" si="13"/>
        <v>-133.59270084020432</v>
      </c>
    </row>
    <row r="113" spans="1:70" x14ac:dyDescent="0.35">
      <c r="A113">
        <v>2</v>
      </c>
      <c r="B113">
        <v>0</v>
      </c>
      <c r="C113">
        <v>0</v>
      </c>
      <c r="D113">
        <v>1</v>
      </c>
      <c r="E113" t="s">
        <v>210</v>
      </c>
      <c r="F113" t="s">
        <v>194</v>
      </c>
      <c r="G113">
        <v>67.365575563704269</v>
      </c>
      <c r="H113">
        <v>2205.9555325193878</v>
      </c>
      <c r="I113">
        <v>2395.9555325193878</v>
      </c>
      <c r="J113">
        <v>69.980824660047233</v>
      </c>
      <c r="K113">
        <v>164.04446748061162</v>
      </c>
      <c r="L113">
        <v>360</v>
      </c>
      <c r="M113">
        <v>524.04446748061162</v>
      </c>
      <c r="N113">
        <v>1.0551094952422959</v>
      </c>
      <c r="O113">
        <v>20.770185033691121</v>
      </c>
      <c r="P113">
        <v>0</v>
      </c>
      <c r="Q113">
        <v>23999.999999999989</v>
      </c>
      <c r="R113">
        <v>3600</v>
      </c>
      <c r="S113">
        <v>1200</v>
      </c>
      <c r="T113">
        <v>1800</v>
      </c>
      <c r="U113">
        <v>960</v>
      </c>
      <c r="V113">
        <v>1200</v>
      </c>
      <c r="W113">
        <v>355.17300715196467</v>
      </c>
      <c r="X113">
        <v>51.642372681684357</v>
      </c>
      <c r="Y113">
        <v>17.214124227228119</v>
      </c>
      <c r="Z113">
        <v>26.719878586917581</v>
      </c>
      <c r="AA113">
        <v>14.25060191302271</v>
      </c>
      <c r="AB113">
        <v>17.81325239127839</v>
      </c>
      <c r="AC113">
        <v>2730.2877941866236</v>
      </c>
      <c r="AD113">
        <v>106.87951434767034</v>
      </c>
      <c r="AE113">
        <v>62.346383369474381</v>
      </c>
      <c r="AF113">
        <v>1202.3945364112917</v>
      </c>
      <c r="AG113">
        <v>641.27708608602165</v>
      </c>
      <c r="AH113">
        <v>801.59635760752747</v>
      </c>
      <c r="AI113">
        <v>744.61457478935085</v>
      </c>
      <c r="AJ113">
        <v>925.96793928601687</v>
      </c>
      <c r="AK113">
        <v>540.14796458350986</v>
      </c>
      <c r="AL113">
        <v>0</v>
      </c>
      <c r="AM113">
        <v>0</v>
      </c>
      <c r="AN113">
        <v>0</v>
      </c>
      <c r="AO113">
        <v>20.770185033691121</v>
      </c>
      <c r="AP113">
        <v>0</v>
      </c>
      <c r="AQ113">
        <v>0</v>
      </c>
      <c r="AR113">
        <v>0</v>
      </c>
      <c r="AS113">
        <v>0</v>
      </c>
      <c r="AT113">
        <v>0</v>
      </c>
      <c r="AU113">
        <v>1060.6462318550316</v>
      </c>
      <c r="AV113">
        <v>-8.0523482439254224E-3</v>
      </c>
      <c r="AW113">
        <v>-4.6972031420899896E-3</v>
      </c>
      <c r="AX113">
        <v>22.077290762790192</v>
      </c>
      <c r="AY113">
        <v>11.774555073488386</v>
      </c>
      <c r="AZ113">
        <v>14.71819384185995</v>
      </c>
      <c r="BA113">
        <v>-20.770185033691128</v>
      </c>
      <c r="BB113">
        <v>0</v>
      </c>
      <c r="BC113">
        <v>0</v>
      </c>
      <c r="BD113">
        <v>0</v>
      </c>
      <c r="BE113">
        <v>0</v>
      </c>
      <c r="BF113">
        <v>0</v>
      </c>
      <c r="BG113">
        <v>461630.78870964854</v>
      </c>
      <c r="BH113">
        <v>13862213.549586728</v>
      </c>
      <c r="BI113">
        <v>14672.728680488042</v>
      </c>
      <c r="BJ113">
        <v>436.71599999999989</v>
      </c>
      <c r="BK113">
        <v>14479.487490518897</v>
      </c>
      <c r="BL113">
        <f t="shared" si="7"/>
        <v>32759.999999999989</v>
      </c>
      <c r="BM113">
        <f t="shared" si="8"/>
        <v>482.81323695209585</v>
      </c>
      <c r="BN113">
        <f t="shared" si="9"/>
        <v>5544.7816720086093</v>
      </c>
      <c r="BO113" s="13">
        <f t="shared" si="10"/>
        <v>2210.7304786588775</v>
      </c>
      <c r="BP113">
        <f t="shared" si="11"/>
        <v>20.770185033691121</v>
      </c>
      <c r="BQ113">
        <f t="shared" si="12"/>
        <v>1109.2035219817842</v>
      </c>
      <c r="BR113">
        <f t="shared" si="13"/>
        <v>-20.770185033691128</v>
      </c>
    </row>
    <row r="114" spans="1:70" x14ac:dyDescent="0.35">
      <c r="A114">
        <v>2</v>
      </c>
      <c r="B114">
        <v>0</v>
      </c>
      <c r="C114">
        <v>0</v>
      </c>
      <c r="D114">
        <v>1</v>
      </c>
      <c r="E114" t="s">
        <v>211</v>
      </c>
      <c r="F114" t="s">
        <v>194</v>
      </c>
      <c r="G114">
        <v>48.445999187166173</v>
      </c>
      <c r="H114">
        <v>3181.7011987982892</v>
      </c>
      <c r="I114">
        <v>3381.7011987982892</v>
      </c>
      <c r="J114">
        <v>69.460724080002421</v>
      </c>
      <c r="K114">
        <v>328.2988012017106</v>
      </c>
      <c r="L114">
        <v>539.99999999999989</v>
      </c>
      <c r="M114">
        <v>868.2988012017106</v>
      </c>
      <c r="N114">
        <v>11.57209756198789</v>
      </c>
      <c r="O114">
        <v>227.94634541939172</v>
      </c>
      <c r="P114">
        <v>0</v>
      </c>
      <c r="Q114">
        <v>18000</v>
      </c>
      <c r="R114">
        <v>2399.9999999999995</v>
      </c>
      <c r="S114">
        <v>1199.9999999999998</v>
      </c>
      <c r="T114">
        <v>1499.9999999999995</v>
      </c>
      <c r="U114">
        <v>600</v>
      </c>
      <c r="V114">
        <v>600</v>
      </c>
      <c r="W114">
        <v>359.2465214947602</v>
      </c>
      <c r="X114">
        <v>36.050679550326933</v>
      </c>
      <c r="Y114">
        <v>18.025339775163467</v>
      </c>
      <c r="Z114">
        <v>30.962309069215451</v>
      </c>
      <c r="AA114">
        <v>12.384923627686184</v>
      </c>
      <c r="AB114">
        <v>12.384923627686184</v>
      </c>
      <c r="AC114">
        <v>2737.9784600282928</v>
      </c>
      <c r="AD114">
        <v>101.95594052448125</v>
      </c>
      <c r="AE114">
        <v>89.21144795892107</v>
      </c>
      <c r="AF114">
        <v>1433.755413625518</v>
      </c>
      <c r="AG114">
        <v>573.50216545020737</v>
      </c>
      <c r="AH114">
        <v>573.50216545020737</v>
      </c>
      <c r="AI114">
        <v>686.55550704399025</v>
      </c>
      <c r="AJ114">
        <v>622.3863336871882</v>
      </c>
      <c r="AK114">
        <v>544.58804197628956</v>
      </c>
      <c r="AL114">
        <v>0</v>
      </c>
      <c r="AM114">
        <v>0</v>
      </c>
      <c r="AN114">
        <v>0</v>
      </c>
      <c r="AO114">
        <v>227.94634541939172</v>
      </c>
      <c r="AP114">
        <v>0</v>
      </c>
      <c r="AQ114">
        <v>0</v>
      </c>
      <c r="AR114">
        <v>0</v>
      </c>
      <c r="AS114">
        <v>0</v>
      </c>
      <c r="AT114">
        <v>0</v>
      </c>
      <c r="AU114">
        <v>2218.7683136103042</v>
      </c>
      <c r="AV114">
        <v>-2.0113448003781893</v>
      </c>
      <c r="AW114">
        <v>-1.7599267003309824</v>
      </c>
      <c r="AX114">
        <v>340.83966446115369</v>
      </c>
      <c r="AY114">
        <v>136.33586578446142</v>
      </c>
      <c r="AZ114">
        <v>136.33586578446142</v>
      </c>
      <c r="BA114">
        <v>-227.94634541939169</v>
      </c>
      <c r="BB114">
        <v>0</v>
      </c>
      <c r="BC114">
        <v>0</v>
      </c>
      <c r="BD114">
        <v>0</v>
      </c>
      <c r="BE114">
        <v>0</v>
      </c>
      <c r="BF114">
        <v>0</v>
      </c>
      <c r="BG114">
        <v>318469.11883793049</v>
      </c>
      <c r="BH114">
        <v>10046810.170810295</v>
      </c>
      <c r="BI114">
        <v>10058.907524598035</v>
      </c>
      <c r="BJ114">
        <v>313.23</v>
      </c>
      <c r="BK114">
        <v>10943.496339450958</v>
      </c>
      <c r="BL114">
        <f t="shared" si="7"/>
        <v>24300</v>
      </c>
      <c r="BM114">
        <f t="shared" si="8"/>
        <v>469.05469714483843</v>
      </c>
      <c r="BN114">
        <f t="shared" si="9"/>
        <v>5509.9055930376271</v>
      </c>
      <c r="BO114" s="13">
        <f t="shared" si="10"/>
        <v>1853.529882707468</v>
      </c>
      <c r="BP114">
        <f t="shared" si="11"/>
        <v>227.94634541939172</v>
      </c>
      <c r="BQ114">
        <f t="shared" si="12"/>
        <v>2828.5084381396719</v>
      </c>
      <c r="BR114">
        <f t="shared" si="13"/>
        <v>-227.94634541939169</v>
      </c>
    </row>
    <row r="115" spans="1:70" x14ac:dyDescent="0.35">
      <c r="A115">
        <v>2</v>
      </c>
      <c r="B115">
        <v>0</v>
      </c>
      <c r="C115">
        <v>0</v>
      </c>
      <c r="D115">
        <v>1</v>
      </c>
      <c r="E115" t="s">
        <v>374</v>
      </c>
      <c r="F115" t="s">
        <v>194</v>
      </c>
      <c r="G115">
        <v>69.999999115078083</v>
      </c>
      <c r="H115">
        <v>157.98049382716047</v>
      </c>
      <c r="I115">
        <v>197.97555555555553</v>
      </c>
      <c r="J115">
        <v>69.950648992548992</v>
      </c>
      <c r="K115">
        <v>539.93333333333339</v>
      </c>
      <c r="L115">
        <v>71.991111111111081</v>
      </c>
      <c r="M115">
        <v>611.92444444444448</v>
      </c>
      <c r="N115">
        <v>0</v>
      </c>
      <c r="O115">
        <v>0</v>
      </c>
      <c r="P115">
        <v>0</v>
      </c>
      <c r="Q115">
        <v>14398.222222222223</v>
      </c>
      <c r="R115">
        <v>1439.8222222222225</v>
      </c>
      <c r="S115">
        <v>479.94074074074081</v>
      </c>
      <c r="T115">
        <v>1199.851851851852</v>
      </c>
      <c r="U115">
        <v>479.94074074074069</v>
      </c>
      <c r="V115">
        <v>479.94074074074069</v>
      </c>
      <c r="W115">
        <v>205.81949349113262</v>
      </c>
      <c r="X115">
        <v>20.581949349113259</v>
      </c>
      <c r="Y115">
        <v>6.8606497830377542</v>
      </c>
      <c r="Z115">
        <v>17.140740957429561</v>
      </c>
      <c r="AA115">
        <v>6.8562963829718226</v>
      </c>
      <c r="AB115">
        <v>6.8562963829718226</v>
      </c>
      <c r="AC115">
        <v>205.68889150509457</v>
      </c>
      <c r="AD115">
        <v>41.137778301018926</v>
      </c>
      <c r="AE115">
        <v>23.997037342261038</v>
      </c>
      <c r="AF115">
        <v>771.33334314410467</v>
      </c>
      <c r="AG115">
        <v>308.53333725764196</v>
      </c>
      <c r="AH115">
        <v>308.53333725764196</v>
      </c>
      <c r="AI115">
        <v>1852.514049635334</v>
      </c>
      <c r="AJ115">
        <v>370.50280992706678</v>
      </c>
      <c r="AK115">
        <v>216.12663912412225</v>
      </c>
      <c r="AL115">
        <v>0</v>
      </c>
      <c r="AM115">
        <v>0</v>
      </c>
      <c r="AN115">
        <v>0</v>
      </c>
      <c r="AO115">
        <v>0</v>
      </c>
      <c r="AP115">
        <v>0</v>
      </c>
      <c r="AQ115">
        <v>0</v>
      </c>
      <c r="AR115">
        <v>0</v>
      </c>
      <c r="AS115">
        <v>0</v>
      </c>
      <c r="AT115">
        <v>0</v>
      </c>
      <c r="AU115">
        <v>369.12750365312968</v>
      </c>
      <c r="AV115">
        <v>-0.23638806236216856</v>
      </c>
      <c r="AW115">
        <v>-0.13789303637790057</v>
      </c>
      <c r="AX115">
        <v>2.6295909184898447E-2</v>
      </c>
      <c r="AY115">
        <v>1.0518363673888332E-2</v>
      </c>
      <c r="AZ115">
        <v>1.0518363673888332E-2</v>
      </c>
      <c r="BA115">
        <v>0</v>
      </c>
      <c r="BB115">
        <v>0</v>
      </c>
      <c r="BC115">
        <v>0</v>
      </c>
      <c r="BD115">
        <v>0</v>
      </c>
      <c r="BE115">
        <v>0</v>
      </c>
      <c r="BF115">
        <v>0</v>
      </c>
      <c r="BG115">
        <v>266346.29310250038</v>
      </c>
      <c r="BH115">
        <v>7594699.6368000191</v>
      </c>
      <c r="BI115">
        <v>8315.3442466488705</v>
      </c>
      <c r="BJ115">
        <v>239.41843851851849</v>
      </c>
      <c r="BK115">
        <v>8266.4903620241348</v>
      </c>
      <c r="BL115">
        <f t="shared" si="7"/>
        <v>18477.718518518523</v>
      </c>
      <c r="BM115">
        <f t="shared" si="8"/>
        <v>264.11542634665682</v>
      </c>
      <c r="BN115">
        <f t="shared" si="9"/>
        <v>1659.2237248077631</v>
      </c>
      <c r="BO115" s="13">
        <f t="shared" si="10"/>
        <v>2439.1434986865233</v>
      </c>
      <c r="BP115">
        <f t="shared" si="11"/>
        <v>0</v>
      </c>
      <c r="BQ115">
        <f t="shared" si="12"/>
        <v>368.80055519092235</v>
      </c>
      <c r="BR115">
        <f t="shared" si="13"/>
        <v>0</v>
      </c>
    </row>
    <row r="116" spans="1:70" x14ac:dyDescent="0.35">
      <c r="A116">
        <v>2</v>
      </c>
      <c r="B116">
        <v>0</v>
      </c>
      <c r="C116">
        <v>0</v>
      </c>
      <c r="D116">
        <v>1</v>
      </c>
      <c r="E116">
        <v>0</v>
      </c>
      <c r="F116" t="s">
        <v>194</v>
      </c>
      <c r="G116">
        <v>0</v>
      </c>
      <c r="H116">
        <v>0</v>
      </c>
      <c r="I116">
        <v>0</v>
      </c>
      <c r="J116">
        <v>0</v>
      </c>
      <c r="K116">
        <v>0</v>
      </c>
      <c r="L116">
        <v>0</v>
      </c>
      <c r="M116">
        <v>0</v>
      </c>
      <c r="N116">
        <v>0</v>
      </c>
      <c r="O116">
        <v>0</v>
      </c>
      <c r="P116">
        <v>0</v>
      </c>
      <c r="Q116">
        <v>0</v>
      </c>
      <c r="R116">
        <v>0</v>
      </c>
      <c r="S116">
        <v>0</v>
      </c>
      <c r="T116">
        <v>0</v>
      </c>
      <c r="U116">
        <v>0</v>
      </c>
      <c r="V116">
        <v>0</v>
      </c>
      <c r="W116">
        <v>0</v>
      </c>
      <c r="X116">
        <v>0</v>
      </c>
      <c r="Y116">
        <v>0</v>
      </c>
      <c r="Z116">
        <v>0</v>
      </c>
      <c r="AA116">
        <v>0</v>
      </c>
      <c r="AB116">
        <v>0</v>
      </c>
      <c r="AC116">
        <v>0</v>
      </c>
      <c r="AD116">
        <v>0</v>
      </c>
      <c r="AE116">
        <v>0</v>
      </c>
      <c r="AF116">
        <v>0</v>
      </c>
      <c r="AG116">
        <v>0</v>
      </c>
      <c r="AH116">
        <v>0</v>
      </c>
      <c r="AI116">
        <v>0</v>
      </c>
      <c r="AJ116">
        <v>0</v>
      </c>
      <c r="AK116">
        <v>0</v>
      </c>
      <c r="AL116">
        <v>0</v>
      </c>
      <c r="AM116">
        <v>0</v>
      </c>
      <c r="AN116">
        <v>0</v>
      </c>
      <c r="AO116">
        <v>0</v>
      </c>
      <c r="AP116">
        <v>0</v>
      </c>
      <c r="AQ116">
        <v>0</v>
      </c>
      <c r="AR116">
        <v>0</v>
      </c>
      <c r="AS116">
        <v>0</v>
      </c>
      <c r="AT116">
        <v>0</v>
      </c>
      <c r="AU116">
        <v>0</v>
      </c>
      <c r="AV116">
        <v>0</v>
      </c>
      <c r="AW116">
        <v>0</v>
      </c>
      <c r="AX116">
        <v>0</v>
      </c>
      <c r="AY116">
        <v>0</v>
      </c>
      <c r="AZ116">
        <v>0</v>
      </c>
      <c r="BA116">
        <v>0</v>
      </c>
      <c r="BB116">
        <v>0</v>
      </c>
      <c r="BC116">
        <v>0</v>
      </c>
      <c r="BD116">
        <v>0</v>
      </c>
      <c r="BE116">
        <v>0</v>
      </c>
      <c r="BF116">
        <v>0</v>
      </c>
      <c r="BG116">
        <v>0</v>
      </c>
      <c r="BH116">
        <v>0</v>
      </c>
      <c r="BI116">
        <v>0</v>
      </c>
      <c r="BJ116">
        <v>0</v>
      </c>
      <c r="BK116">
        <v>0</v>
      </c>
      <c r="BL116">
        <f t="shared" si="7"/>
        <v>0</v>
      </c>
      <c r="BM116">
        <f t="shared" si="8"/>
        <v>0</v>
      </c>
      <c r="BN116">
        <f t="shared" si="9"/>
        <v>0</v>
      </c>
      <c r="BO116" s="13">
        <f t="shared" si="10"/>
        <v>0</v>
      </c>
      <c r="BP116">
        <f t="shared" si="11"/>
        <v>0</v>
      </c>
      <c r="BQ116">
        <f t="shared" si="12"/>
        <v>0</v>
      </c>
      <c r="BR116">
        <f t="shared" si="13"/>
        <v>0</v>
      </c>
    </row>
    <row r="117" spans="1:70" x14ac:dyDescent="0.35">
      <c r="A117">
        <v>2</v>
      </c>
      <c r="B117">
        <v>1</v>
      </c>
      <c r="C117">
        <v>0</v>
      </c>
      <c r="D117">
        <v>1</v>
      </c>
      <c r="E117" t="s">
        <v>209</v>
      </c>
      <c r="F117" t="s">
        <v>194</v>
      </c>
      <c r="G117">
        <v>65.482890510688534</v>
      </c>
      <c r="H117">
        <v>2358.6593221822054</v>
      </c>
      <c r="I117">
        <v>2633.6593221822054</v>
      </c>
      <c r="J117">
        <v>69.899033103076988</v>
      </c>
      <c r="K117">
        <v>241.34067781779464</v>
      </c>
      <c r="L117">
        <v>449.99999999999994</v>
      </c>
      <c r="M117">
        <v>691.34067781779459</v>
      </c>
      <c r="N117">
        <v>1.5905033029456426</v>
      </c>
      <c r="O117">
        <v>23.031188712260551</v>
      </c>
      <c r="P117">
        <v>0</v>
      </c>
      <c r="Q117">
        <v>12000</v>
      </c>
      <c r="R117">
        <v>1800</v>
      </c>
      <c r="S117">
        <v>1200</v>
      </c>
      <c r="T117">
        <v>1800</v>
      </c>
      <c r="U117">
        <v>600</v>
      </c>
      <c r="V117">
        <v>900</v>
      </c>
      <c r="W117">
        <v>181.85688056003522</v>
      </c>
      <c r="X117">
        <v>25.92509588238082</v>
      </c>
      <c r="Y117">
        <v>17.283397254920544</v>
      </c>
      <c r="Z117">
        <v>27.488096294499897</v>
      </c>
      <c r="AA117">
        <v>9.1626987648332978</v>
      </c>
      <c r="AB117">
        <v>13.744048147249948</v>
      </c>
      <c r="AC117">
        <v>1270.8234868919712</v>
      </c>
      <c r="AD117">
        <v>54.976192588999794</v>
      </c>
      <c r="AE117">
        <v>64.138891353833088</v>
      </c>
      <c r="AF117">
        <v>1236.9643332524954</v>
      </c>
      <c r="AG117">
        <v>412.32144441749847</v>
      </c>
      <c r="AH117">
        <v>618.4821666262477</v>
      </c>
      <c r="AI117">
        <v>489.94258800965059</v>
      </c>
      <c r="AJ117">
        <v>463.52572505861656</v>
      </c>
      <c r="AK117">
        <v>540.78001256838593</v>
      </c>
      <c r="AL117">
        <v>0</v>
      </c>
      <c r="AM117">
        <v>0</v>
      </c>
      <c r="AN117">
        <v>0</v>
      </c>
      <c r="AO117">
        <v>23.031188712260551</v>
      </c>
      <c r="AP117">
        <v>0</v>
      </c>
      <c r="AQ117">
        <v>0</v>
      </c>
      <c r="AR117">
        <v>0</v>
      </c>
      <c r="AS117">
        <v>0</v>
      </c>
      <c r="AT117">
        <v>0</v>
      </c>
      <c r="AU117">
        <v>737.80908897344034</v>
      </c>
      <c r="AV117">
        <v>-0.31036944762206087</v>
      </c>
      <c r="AW117">
        <v>-0.36209768889232663</v>
      </c>
      <c r="AX117">
        <v>55.257970623618036</v>
      </c>
      <c r="AY117">
        <v>18.419323541206012</v>
      </c>
      <c r="AZ117">
        <v>27.628985311809018</v>
      </c>
      <c r="BA117">
        <v>-23.031188712260551</v>
      </c>
      <c r="BB117">
        <v>0</v>
      </c>
      <c r="BC117">
        <v>0</v>
      </c>
      <c r="BD117">
        <v>0</v>
      </c>
      <c r="BE117">
        <v>0</v>
      </c>
      <c r="BF117">
        <v>0</v>
      </c>
      <c r="BG117">
        <v>253290.3143640323</v>
      </c>
      <c r="BH117">
        <v>8085342.6290303934</v>
      </c>
      <c r="BI117">
        <v>8217.7492348298183</v>
      </c>
      <c r="BJ117">
        <v>251.49</v>
      </c>
      <c r="BK117">
        <v>8021.3925892172138</v>
      </c>
      <c r="BL117">
        <f t="shared" si="7"/>
        <v>18300</v>
      </c>
      <c r="BM117">
        <f t="shared" si="8"/>
        <v>275.46021690391973</v>
      </c>
      <c r="BN117">
        <f t="shared" si="9"/>
        <v>3657.7065151310453</v>
      </c>
      <c r="BO117" s="13">
        <f t="shared" si="10"/>
        <v>1494.2483256366531</v>
      </c>
      <c r="BP117">
        <f t="shared" si="11"/>
        <v>23.031188712260551</v>
      </c>
      <c r="BQ117">
        <f t="shared" si="12"/>
        <v>838.4429013135591</v>
      </c>
      <c r="BR117">
        <f t="shared" si="13"/>
        <v>-23.031188712260551</v>
      </c>
    </row>
    <row r="118" spans="1:70" x14ac:dyDescent="0.35">
      <c r="A118">
        <v>2</v>
      </c>
      <c r="B118">
        <v>1</v>
      </c>
      <c r="C118">
        <v>0</v>
      </c>
      <c r="D118">
        <v>1</v>
      </c>
      <c r="E118" t="s">
        <v>210</v>
      </c>
      <c r="F118" t="s">
        <v>194</v>
      </c>
      <c r="G118">
        <v>67.334685893055493</v>
      </c>
      <c r="H118">
        <v>2225.7985855140792</v>
      </c>
      <c r="I118">
        <v>2400.7985855140792</v>
      </c>
      <c r="J118">
        <v>69.980790186561805</v>
      </c>
      <c r="K118">
        <v>164.20141448592091</v>
      </c>
      <c r="L118">
        <v>359.99999999999994</v>
      </c>
      <c r="M118">
        <v>524.20141448592085</v>
      </c>
      <c r="N118">
        <v>1.0676895450432582</v>
      </c>
      <c r="O118">
        <v>21.037936023351882</v>
      </c>
      <c r="P118">
        <v>0</v>
      </c>
      <c r="Q118">
        <v>24000</v>
      </c>
      <c r="R118">
        <v>3600</v>
      </c>
      <c r="S118">
        <v>1200</v>
      </c>
      <c r="T118">
        <v>2400</v>
      </c>
      <c r="U118">
        <v>600</v>
      </c>
      <c r="V118">
        <v>1200</v>
      </c>
      <c r="W118">
        <v>355.32199399443101</v>
      </c>
      <c r="X118">
        <v>51.644847028516025</v>
      </c>
      <c r="Y118">
        <v>17.214949009505343</v>
      </c>
      <c r="Z118">
        <v>35.642848379983633</v>
      </c>
      <c r="AA118">
        <v>8.9107120949959082</v>
      </c>
      <c r="AB118">
        <v>17.821424189991816</v>
      </c>
      <c r="AC118">
        <v>2730.9719341838072</v>
      </c>
      <c r="AD118">
        <v>106.92854513995094</v>
      </c>
      <c r="AE118">
        <v>62.374984664971365</v>
      </c>
      <c r="AF118">
        <v>1603.9281770992627</v>
      </c>
      <c r="AG118">
        <v>400.98204427481568</v>
      </c>
      <c r="AH118">
        <v>801.96408854963136</v>
      </c>
      <c r="AI118">
        <v>745.12672248408558</v>
      </c>
      <c r="AJ118">
        <v>925.96839543036947</v>
      </c>
      <c r="AK118">
        <v>540.14823066771589</v>
      </c>
      <c r="AL118">
        <v>0</v>
      </c>
      <c r="AM118">
        <v>0</v>
      </c>
      <c r="AN118">
        <v>0</v>
      </c>
      <c r="AO118">
        <v>21.037936023351882</v>
      </c>
      <c r="AP118">
        <v>0</v>
      </c>
      <c r="AQ118">
        <v>0</v>
      </c>
      <c r="AR118">
        <v>0</v>
      </c>
      <c r="AS118">
        <v>0</v>
      </c>
      <c r="AT118">
        <v>0</v>
      </c>
      <c r="AU118">
        <v>1062.4812916049989</v>
      </c>
      <c r="AV118">
        <v>-6.3181884148555412E-3</v>
      </c>
      <c r="AW118">
        <v>-3.6856099087323457E-3</v>
      </c>
      <c r="AX118">
        <v>29.758091145682641</v>
      </c>
      <c r="AY118">
        <v>7.4395227864206603</v>
      </c>
      <c r="AZ118">
        <v>14.879045572841321</v>
      </c>
      <c r="BA118">
        <v>-21.037936023351882</v>
      </c>
      <c r="BB118">
        <v>0</v>
      </c>
      <c r="BC118">
        <v>0</v>
      </c>
      <c r="BD118">
        <v>0</v>
      </c>
      <c r="BE118">
        <v>0</v>
      </c>
      <c r="BF118">
        <v>0</v>
      </c>
      <c r="BG118">
        <v>469984.58717871486</v>
      </c>
      <c r="BH118">
        <v>13661620.221332302</v>
      </c>
      <c r="BI118">
        <v>14745.457146118581</v>
      </c>
      <c r="BJ118">
        <v>429.78</v>
      </c>
      <c r="BK118">
        <v>14721.263596320208</v>
      </c>
      <c r="BL118">
        <f t="shared" si="7"/>
        <v>33000</v>
      </c>
      <c r="BM118">
        <f t="shared" si="8"/>
        <v>486.55677469742375</v>
      </c>
      <c r="BN118">
        <f t="shared" si="9"/>
        <v>5707.1497739124388</v>
      </c>
      <c r="BO118" s="13">
        <f t="shared" si="10"/>
        <v>2211.2433485821707</v>
      </c>
      <c r="BP118">
        <f t="shared" si="11"/>
        <v>21.037936023351882</v>
      </c>
      <c r="BQ118">
        <f t="shared" si="12"/>
        <v>1114.54794731162</v>
      </c>
      <c r="BR118">
        <f t="shared" si="13"/>
        <v>-21.037936023351882</v>
      </c>
    </row>
    <row r="119" spans="1:70" x14ac:dyDescent="0.35">
      <c r="A119">
        <v>2</v>
      </c>
      <c r="B119">
        <v>1</v>
      </c>
      <c r="C119">
        <v>0</v>
      </c>
      <c r="D119">
        <v>1</v>
      </c>
      <c r="E119" t="s">
        <v>211</v>
      </c>
      <c r="F119" t="s">
        <v>194</v>
      </c>
      <c r="G119">
        <v>47.261628377769924</v>
      </c>
      <c r="H119">
        <v>3205.8224899950555</v>
      </c>
      <c r="I119">
        <v>3405.8224899950555</v>
      </c>
      <c r="J119">
        <v>67.795286159364451</v>
      </c>
      <c r="K119">
        <v>284.17751000494445</v>
      </c>
      <c r="L119">
        <v>810.00000000000023</v>
      </c>
      <c r="M119">
        <v>1094.1775100049447</v>
      </c>
      <c r="N119">
        <v>12.661074271447303</v>
      </c>
      <c r="O119">
        <v>215.87955362685366</v>
      </c>
      <c r="P119">
        <v>0</v>
      </c>
      <c r="Q119">
        <v>18000</v>
      </c>
      <c r="R119">
        <v>3600.0000000000009</v>
      </c>
      <c r="S119">
        <v>1800.0000000000005</v>
      </c>
      <c r="T119">
        <v>1200.0000000000005</v>
      </c>
      <c r="U119">
        <v>600.00000000000011</v>
      </c>
      <c r="V119">
        <v>600.00000000000023</v>
      </c>
      <c r="W119">
        <v>369.9316968924004</v>
      </c>
      <c r="X119">
        <v>55.408106324417759</v>
      </c>
      <c r="Y119">
        <v>27.704053162208879</v>
      </c>
      <c r="Z119">
        <v>25.390576693807589</v>
      </c>
      <c r="AA119">
        <v>12.695288346903791</v>
      </c>
      <c r="AB119">
        <v>12.695288346903794</v>
      </c>
      <c r="AC119">
        <v>2931.8741095232817</v>
      </c>
      <c r="AD119">
        <v>157.66170693522707</v>
      </c>
      <c r="AE119">
        <v>137.95399356832374</v>
      </c>
      <c r="AF119">
        <v>1182.4628020142036</v>
      </c>
      <c r="AG119">
        <v>591.23140100710179</v>
      </c>
      <c r="AH119">
        <v>591.23140100710179</v>
      </c>
      <c r="AI119">
        <v>636.08001227278123</v>
      </c>
      <c r="AJ119">
        <v>959.05459727624964</v>
      </c>
      <c r="AK119">
        <v>839.1727726167187</v>
      </c>
      <c r="AL119">
        <v>0</v>
      </c>
      <c r="AM119">
        <v>0</v>
      </c>
      <c r="AN119">
        <v>0</v>
      </c>
      <c r="AO119">
        <v>215.87955362685366</v>
      </c>
      <c r="AP119">
        <v>0</v>
      </c>
      <c r="AQ119">
        <v>0</v>
      </c>
      <c r="AR119">
        <v>0</v>
      </c>
      <c r="AS119">
        <v>0</v>
      </c>
      <c r="AT119">
        <v>0</v>
      </c>
      <c r="AU119">
        <v>2051.5841621056757</v>
      </c>
      <c r="AV119">
        <v>-21.617255877912992</v>
      </c>
      <c r="AW119">
        <v>-18.915098893174335</v>
      </c>
      <c r="AX119">
        <v>247.33337447041464</v>
      </c>
      <c r="AY119">
        <v>123.66668723520731</v>
      </c>
      <c r="AZ119">
        <v>123.66668723520732</v>
      </c>
      <c r="BA119">
        <v>-215.87955362685364</v>
      </c>
      <c r="BB119">
        <v>0</v>
      </c>
      <c r="BC119">
        <v>0</v>
      </c>
      <c r="BD119">
        <v>0</v>
      </c>
      <c r="BE119">
        <v>0</v>
      </c>
      <c r="BF119">
        <v>0</v>
      </c>
      <c r="BG119">
        <v>337469.36547473632</v>
      </c>
      <c r="BH119">
        <v>10573101.973956689</v>
      </c>
      <c r="BI119">
        <v>10624.891710684073</v>
      </c>
      <c r="BJ119">
        <v>330.71999999999997</v>
      </c>
      <c r="BK119">
        <v>11644.03852336996</v>
      </c>
      <c r="BL119">
        <f t="shared" si="7"/>
        <v>25800</v>
      </c>
      <c r="BM119">
        <f t="shared" si="8"/>
        <v>503.82500976664221</v>
      </c>
      <c r="BN119">
        <f t="shared" si="9"/>
        <v>5592.41541405524</v>
      </c>
      <c r="BO119" s="13">
        <f t="shared" si="10"/>
        <v>2434.3073821657495</v>
      </c>
      <c r="BP119">
        <f t="shared" si="11"/>
        <v>215.87955362685366</v>
      </c>
      <c r="BQ119">
        <f t="shared" si="12"/>
        <v>2505.718556275418</v>
      </c>
      <c r="BR119">
        <f t="shared" si="13"/>
        <v>-215.87955362685364</v>
      </c>
    </row>
    <row r="120" spans="1:70" x14ac:dyDescent="0.35">
      <c r="A120">
        <v>2</v>
      </c>
      <c r="B120">
        <v>1</v>
      </c>
      <c r="C120">
        <v>0</v>
      </c>
      <c r="D120">
        <v>1</v>
      </c>
      <c r="E120" t="s">
        <v>374</v>
      </c>
      <c r="F120" t="s">
        <v>194</v>
      </c>
      <c r="G120">
        <v>69.999998855523174</v>
      </c>
      <c r="H120">
        <v>167.02783333333332</v>
      </c>
      <c r="I120">
        <v>207.03449999999998</v>
      </c>
      <c r="J120">
        <v>69.897026616737691</v>
      </c>
      <c r="K120">
        <v>630.10500000000002</v>
      </c>
      <c r="L120">
        <v>63.010499999999979</v>
      </c>
      <c r="M120">
        <v>693.11550000000011</v>
      </c>
      <c r="N120">
        <v>0</v>
      </c>
      <c r="O120">
        <v>0</v>
      </c>
      <c r="P120">
        <v>0</v>
      </c>
      <c r="Q120">
        <v>16802.8</v>
      </c>
      <c r="R120">
        <v>1200.2</v>
      </c>
      <c r="S120">
        <v>480.08000000000004</v>
      </c>
      <c r="T120">
        <v>1200.2</v>
      </c>
      <c r="U120">
        <v>480.08000000000004</v>
      </c>
      <c r="V120">
        <v>480.08000000000004</v>
      </c>
      <c r="W120">
        <v>240.35826797697774</v>
      </c>
      <c r="X120">
        <v>17.168447712641264</v>
      </c>
      <c r="Y120">
        <v>6.8673790850565046</v>
      </c>
      <c r="Z120">
        <v>17.145714566041043</v>
      </c>
      <c r="AA120">
        <v>6.8582858264164175</v>
      </c>
      <c r="AB120">
        <v>6.8582858264164175</v>
      </c>
      <c r="AC120">
        <v>240.04000393133049</v>
      </c>
      <c r="AD120">
        <v>34.291429133047217</v>
      </c>
      <c r="AE120">
        <v>24.004000393133051</v>
      </c>
      <c r="AF120">
        <v>771.5571554935625</v>
      </c>
      <c r="AG120">
        <v>308.62286219742498</v>
      </c>
      <c r="AH120">
        <v>308.62286219742498</v>
      </c>
      <c r="AI120">
        <v>2163.5481546848137</v>
      </c>
      <c r="AJ120">
        <v>309.07830781211635</v>
      </c>
      <c r="AK120">
        <v>216.35481546848146</v>
      </c>
      <c r="AL120">
        <v>0</v>
      </c>
      <c r="AM120">
        <v>0</v>
      </c>
      <c r="AN120">
        <v>0</v>
      </c>
      <c r="AO120">
        <v>0</v>
      </c>
      <c r="AP120">
        <v>0</v>
      </c>
      <c r="AQ120">
        <v>0</v>
      </c>
      <c r="AR120">
        <v>0</v>
      </c>
      <c r="AS120">
        <v>0</v>
      </c>
      <c r="AT120">
        <v>0</v>
      </c>
      <c r="AU120">
        <v>429.37447901642287</v>
      </c>
      <c r="AV120">
        <v>-0.40965997193426723</v>
      </c>
      <c r="AW120">
        <v>-0.28676198035396483</v>
      </c>
      <c r="AX120">
        <v>5.5214779044355643E-2</v>
      </c>
      <c r="AY120">
        <v>2.2085911617742256E-2</v>
      </c>
      <c r="AZ120">
        <v>2.2085911617742256E-2</v>
      </c>
      <c r="BA120">
        <v>0</v>
      </c>
      <c r="BB120">
        <v>0</v>
      </c>
      <c r="BC120">
        <v>0</v>
      </c>
      <c r="BD120">
        <v>0</v>
      </c>
      <c r="BE120">
        <v>0</v>
      </c>
      <c r="BF120">
        <v>0</v>
      </c>
      <c r="BG120">
        <v>298736.88907690835</v>
      </c>
      <c r="BH120">
        <v>8374324.9921807796</v>
      </c>
      <c r="BI120">
        <v>9262.8548563179556</v>
      </c>
      <c r="BJ120">
        <v>264.54808400000002</v>
      </c>
      <c r="BK120">
        <v>9264.8752746551527</v>
      </c>
      <c r="BL120">
        <f t="shared" si="7"/>
        <v>20643.440000000006</v>
      </c>
      <c r="BM120">
        <f t="shared" si="8"/>
        <v>295.25638099354933</v>
      </c>
      <c r="BN120">
        <f t="shared" si="9"/>
        <v>1687.1383133459235</v>
      </c>
      <c r="BO120" s="13">
        <f t="shared" si="10"/>
        <v>2688.9812779654112</v>
      </c>
      <c r="BP120">
        <f t="shared" si="11"/>
        <v>0</v>
      </c>
      <c r="BQ120">
        <f t="shared" si="12"/>
        <v>428.77744366641451</v>
      </c>
      <c r="BR120">
        <f t="shared" si="13"/>
        <v>0</v>
      </c>
    </row>
    <row r="121" spans="1:70" x14ac:dyDescent="0.35">
      <c r="A121">
        <v>2</v>
      </c>
      <c r="B121">
        <v>1</v>
      </c>
      <c r="C121">
        <v>0</v>
      </c>
      <c r="D121">
        <v>1</v>
      </c>
      <c r="E121">
        <v>0</v>
      </c>
      <c r="F121" t="s">
        <v>194</v>
      </c>
      <c r="G121">
        <v>0</v>
      </c>
      <c r="H121">
        <v>0</v>
      </c>
      <c r="I121">
        <v>0</v>
      </c>
      <c r="J121">
        <v>0</v>
      </c>
      <c r="K121">
        <v>0</v>
      </c>
      <c r="L121">
        <v>0</v>
      </c>
      <c r="M121">
        <v>0</v>
      </c>
      <c r="N121">
        <v>0</v>
      </c>
      <c r="O121">
        <v>0</v>
      </c>
      <c r="P121">
        <v>0</v>
      </c>
      <c r="Q121">
        <v>0</v>
      </c>
      <c r="R121">
        <v>0</v>
      </c>
      <c r="S121">
        <v>0</v>
      </c>
      <c r="T121">
        <v>0</v>
      </c>
      <c r="U121">
        <v>0</v>
      </c>
      <c r="V121">
        <v>0</v>
      </c>
      <c r="W121">
        <v>0</v>
      </c>
      <c r="X121">
        <v>0</v>
      </c>
      <c r="Y121">
        <v>0</v>
      </c>
      <c r="Z121">
        <v>0</v>
      </c>
      <c r="AA121">
        <v>0</v>
      </c>
      <c r="AB121">
        <v>0</v>
      </c>
      <c r="AC121">
        <v>0</v>
      </c>
      <c r="AD121">
        <v>0</v>
      </c>
      <c r="AE121">
        <v>0</v>
      </c>
      <c r="AF121">
        <v>0</v>
      </c>
      <c r="AG121">
        <v>0</v>
      </c>
      <c r="AH121">
        <v>0</v>
      </c>
      <c r="AI121">
        <v>0</v>
      </c>
      <c r="AJ121">
        <v>0</v>
      </c>
      <c r="AK121">
        <v>0</v>
      </c>
      <c r="AL121">
        <v>0</v>
      </c>
      <c r="AM121">
        <v>0</v>
      </c>
      <c r="AN121">
        <v>0</v>
      </c>
      <c r="AO121">
        <v>0</v>
      </c>
      <c r="AP121">
        <v>0</v>
      </c>
      <c r="AQ121">
        <v>0</v>
      </c>
      <c r="AR121">
        <v>0</v>
      </c>
      <c r="AS121">
        <v>0</v>
      </c>
      <c r="AT121">
        <v>0</v>
      </c>
      <c r="AU121">
        <v>0</v>
      </c>
      <c r="AV121">
        <v>0</v>
      </c>
      <c r="AW121">
        <v>0</v>
      </c>
      <c r="AX121">
        <v>0</v>
      </c>
      <c r="AY121">
        <v>0</v>
      </c>
      <c r="AZ121">
        <v>0</v>
      </c>
      <c r="BA121">
        <v>0</v>
      </c>
      <c r="BB121">
        <v>0</v>
      </c>
      <c r="BC121">
        <v>0</v>
      </c>
      <c r="BD121">
        <v>0</v>
      </c>
      <c r="BE121">
        <v>0</v>
      </c>
      <c r="BF121">
        <v>0</v>
      </c>
      <c r="BG121">
        <v>0</v>
      </c>
      <c r="BH121">
        <v>0</v>
      </c>
      <c r="BI121">
        <v>0</v>
      </c>
      <c r="BJ121">
        <v>0</v>
      </c>
      <c r="BK121">
        <v>0</v>
      </c>
      <c r="BL121">
        <f t="shared" si="7"/>
        <v>0</v>
      </c>
      <c r="BM121">
        <f t="shared" si="8"/>
        <v>0</v>
      </c>
      <c r="BN121">
        <f t="shared" si="9"/>
        <v>0</v>
      </c>
      <c r="BO121" s="13">
        <f t="shared" si="10"/>
        <v>0</v>
      </c>
      <c r="BP121">
        <f t="shared" si="11"/>
        <v>0</v>
      </c>
      <c r="BQ121">
        <f t="shared" si="12"/>
        <v>0</v>
      </c>
      <c r="BR121">
        <f t="shared" si="13"/>
        <v>0</v>
      </c>
    </row>
    <row r="122" spans="1:70" x14ac:dyDescent="0.35">
      <c r="A122">
        <v>3</v>
      </c>
      <c r="B122">
        <v>0</v>
      </c>
      <c r="C122">
        <v>0</v>
      </c>
      <c r="D122">
        <v>1</v>
      </c>
      <c r="E122">
        <v>0</v>
      </c>
      <c r="F122">
        <v>0</v>
      </c>
      <c r="G122">
        <v>0</v>
      </c>
      <c r="H122">
        <v>0</v>
      </c>
      <c r="I122">
        <v>0</v>
      </c>
      <c r="J122">
        <v>0</v>
      </c>
      <c r="K122">
        <v>0</v>
      </c>
      <c r="L122">
        <v>0</v>
      </c>
      <c r="M122">
        <v>0</v>
      </c>
      <c r="N122">
        <v>0</v>
      </c>
      <c r="O122">
        <v>0</v>
      </c>
      <c r="P122">
        <v>0</v>
      </c>
      <c r="Q122">
        <v>0</v>
      </c>
      <c r="R122">
        <v>0</v>
      </c>
      <c r="S122">
        <v>0</v>
      </c>
      <c r="T122">
        <v>0</v>
      </c>
      <c r="U122">
        <v>0</v>
      </c>
      <c r="V122">
        <v>0</v>
      </c>
      <c r="W122">
        <v>0</v>
      </c>
      <c r="X122">
        <v>0</v>
      </c>
      <c r="Y122">
        <v>0</v>
      </c>
      <c r="Z122">
        <v>0</v>
      </c>
      <c r="AA122">
        <v>0</v>
      </c>
      <c r="AB122">
        <v>0</v>
      </c>
      <c r="AC122">
        <v>0</v>
      </c>
      <c r="AD122">
        <v>0</v>
      </c>
      <c r="AE122">
        <v>0</v>
      </c>
      <c r="AF122">
        <v>0</v>
      </c>
      <c r="AG122">
        <v>0</v>
      </c>
      <c r="AH122">
        <v>0</v>
      </c>
      <c r="AI122">
        <v>0</v>
      </c>
      <c r="AJ122">
        <v>0</v>
      </c>
      <c r="AK122">
        <v>0</v>
      </c>
      <c r="AL122">
        <v>0</v>
      </c>
      <c r="AM122">
        <v>0</v>
      </c>
      <c r="AN122">
        <v>0</v>
      </c>
      <c r="AO122">
        <v>0</v>
      </c>
      <c r="AP122">
        <v>0</v>
      </c>
      <c r="AQ122">
        <v>0</v>
      </c>
      <c r="AR122">
        <v>0</v>
      </c>
      <c r="AS122">
        <v>0</v>
      </c>
      <c r="AT122">
        <v>0</v>
      </c>
      <c r="AU122">
        <v>0</v>
      </c>
      <c r="AV122">
        <v>0</v>
      </c>
      <c r="AW122">
        <v>0</v>
      </c>
      <c r="AX122">
        <v>0</v>
      </c>
      <c r="AY122">
        <v>0</v>
      </c>
      <c r="AZ122">
        <v>0</v>
      </c>
      <c r="BA122">
        <v>0</v>
      </c>
      <c r="BB122">
        <v>0</v>
      </c>
      <c r="BC122">
        <v>0</v>
      </c>
      <c r="BD122">
        <v>0</v>
      </c>
      <c r="BE122">
        <v>0</v>
      </c>
      <c r="BF122">
        <v>0</v>
      </c>
      <c r="BG122">
        <v>0</v>
      </c>
      <c r="BH122">
        <v>0</v>
      </c>
      <c r="BI122">
        <v>0</v>
      </c>
      <c r="BJ122">
        <v>0</v>
      </c>
      <c r="BK122">
        <v>0</v>
      </c>
      <c r="BL122">
        <f t="shared" si="7"/>
        <v>0</v>
      </c>
      <c r="BM122">
        <f t="shared" si="8"/>
        <v>0</v>
      </c>
      <c r="BN122">
        <f t="shared" si="9"/>
        <v>0</v>
      </c>
      <c r="BO122" s="13">
        <f t="shared" si="10"/>
        <v>0</v>
      </c>
      <c r="BP122">
        <f t="shared" si="11"/>
        <v>0</v>
      </c>
      <c r="BQ122">
        <f t="shared" si="12"/>
        <v>0</v>
      </c>
      <c r="BR122">
        <f t="shared" si="13"/>
        <v>0</v>
      </c>
    </row>
    <row r="123" spans="1:70" x14ac:dyDescent="0.35">
      <c r="A123">
        <v>3</v>
      </c>
      <c r="B123">
        <v>0</v>
      </c>
      <c r="C123">
        <v>0</v>
      </c>
      <c r="D123">
        <v>1</v>
      </c>
      <c r="E123">
        <v>0</v>
      </c>
      <c r="F123">
        <v>0</v>
      </c>
      <c r="G123">
        <v>0</v>
      </c>
      <c r="H123">
        <v>0</v>
      </c>
      <c r="I123">
        <v>0</v>
      </c>
      <c r="J123">
        <v>0</v>
      </c>
      <c r="K123">
        <v>0</v>
      </c>
      <c r="L123">
        <v>0</v>
      </c>
      <c r="M123">
        <v>0</v>
      </c>
      <c r="N123">
        <v>0</v>
      </c>
      <c r="O123">
        <v>0</v>
      </c>
      <c r="P123">
        <v>0</v>
      </c>
      <c r="Q123">
        <v>0</v>
      </c>
      <c r="R123">
        <v>0</v>
      </c>
      <c r="S123">
        <v>0</v>
      </c>
      <c r="T123">
        <v>0</v>
      </c>
      <c r="U123">
        <v>0</v>
      </c>
      <c r="V123">
        <v>0</v>
      </c>
      <c r="W123">
        <v>0</v>
      </c>
      <c r="X123">
        <v>0</v>
      </c>
      <c r="Y123">
        <v>0</v>
      </c>
      <c r="Z123">
        <v>0</v>
      </c>
      <c r="AA123">
        <v>0</v>
      </c>
      <c r="AB123">
        <v>0</v>
      </c>
      <c r="AC123">
        <v>0</v>
      </c>
      <c r="AD123">
        <v>0</v>
      </c>
      <c r="AE123">
        <v>0</v>
      </c>
      <c r="AF123">
        <v>0</v>
      </c>
      <c r="AG123">
        <v>0</v>
      </c>
      <c r="AH123">
        <v>0</v>
      </c>
      <c r="AI123">
        <v>0</v>
      </c>
      <c r="AJ123">
        <v>0</v>
      </c>
      <c r="AK123">
        <v>0</v>
      </c>
      <c r="AL123">
        <v>0</v>
      </c>
      <c r="AM123">
        <v>0</v>
      </c>
      <c r="AN123">
        <v>0</v>
      </c>
      <c r="AO123">
        <v>0</v>
      </c>
      <c r="AP123">
        <v>0</v>
      </c>
      <c r="AQ123">
        <v>0</v>
      </c>
      <c r="AR123">
        <v>0</v>
      </c>
      <c r="AS123">
        <v>0</v>
      </c>
      <c r="AT123">
        <v>0</v>
      </c>
      <c r="AU123">
        <v>0</v>
      </c>
      <c r="AV123">
        <v>0</v>
      </c>
      <c r="AW123">
        <v>0</v>
      </c>
      <c r="AX123">
        <v>0</v>
      </c>
      <c r="AY123">
        <v>0</v>
      </c>
      <c r="AZ123">
        <v>0</v>
      </c>
      <c r="BA123">
        <v>0</v>
      </c>
      <c r="BB123">
        <v>0</v>
      </c>
      <c r="BC123">
        <v>0</v>
      </c>
      <c r="BD123">
        <v>0</v>
      </c>
      <c r="BE123">
        <v>0</v>
      </c>
      <c r="BF123">
        <v>0</v>
      </c>
      <c r="BG123">
        <v>0</v>
      </c>
      <c r="BH123">
        <v>0</v>
      </c>
      <c r="BI123">
        <v>0</v>
      </c>
      <c r="BJ123">
        <v>0</v>
      </c>
      <c r="BK123">
        <v>0</v>
      </c>
      <c r="BL123">
        <f t="shared" si="7"/>
        <v>0</v>
      </c>
      <c r="BM123">
        <f t="shared" si="8"/>
        <v>0</v>
      </c>
      <c r="BN123">
        <f t="shared" si="9"/>
        <v>0</v>
      </c>
      <c r="BO123" s="13">
        <f t="shared" si="10"/>
        <v>0</v>
      </c>
      <c r="BP123">
        <f t="shared" si="11"/>
        <v>0</v>
      </c>
      <c r="BQ123">
        <f t="shared" si="12"/>
        <v>0</v>
      </c>
      <c r="BR123">
        <f t="shared" si="13"/>
        <v>0</v>
      </c>
    </row>
    <row r="124" spans="1:70" x14ac:dyDescent="0.35">
      <c r="A124">
        <v>3</v>
      </c>
      <c r="B124">
        <v>0</v>
      </c>
      <c r="C124">
        <v>0</v>
      </c>
      <c r="D124">
        <v>1</v>
      </c>
      <c r="E124">
        <v>0</v>
      </c>
      <c r="F124">
        <v>0</v>
      </c>
      <c r="G124">
        <v>0</v>
      </c>
      <c r="H124">
        <v>0</v>
      </c>
      <c r="I124">
        <v>0</v>
      </c>
      <c r="J124">
        <v>0</v>
      </c>
      <c r="K124">
        <v>0</v>
      </c>
      <c r="L124">
        <v>0</v>
      </c>
      <c r="M124">
        <v>0</v>
      </c>
      <c r="N124">
        <v>0</v>
      </c>
      <c r="O124">
        <v>0</v>
      </c>
      <c r="P124">
        <v>0</v>
      </c>
      <c r="Q124">
        <v>0</v>
      </c>
      <c r="R124">
        <v>0</v>
      </c>
      <c r="S124">
        <v>0</v>
      </c>
      <c r="T124">
        <v>0</v>
      </c>
      <c r="U124">
        <v>0</v>
      </c>
      <c r="V124">
        <v>0</v>
      </c>
      <c r="W124">
        <v>0</v>
      </c>
      <c r="X124">
        <v>0</v>
      </c>
      <c r="Y124">
        <v>0</v>
      </c>
      <c r="Z124">
        <v>0</v>
      </c>
      <c r="AA124">
        <v>0</v>
      </c>
      <c r="AB124">
        <v>0</v>
      </c>
      <c r="AC124">
        <v>0</v>
      </c>
      <c r="AD124">
        <v>0</v>
      </c>
      <c r="AE124">
        <v>0</v>
      </c>
      <c r="AF124">
        <v>0</v>
      </c>
      <c r="AG124">
        <v>0</v>
      </c>
      <c r="AH124">
        <v>0</v>
      </c>
      <c r="AI124">
        <v>0</v>
      </c>
      <c r="AJ124">
        <v>0</v>
      </c>
      <c r="AK124">
        <v>0</v>
      </c>
      <c r="AL124">
        <v>0</v>
      </c>
      <c r="AM124">
        <v>0</v>
      </c>
      <c r="AN124">
        <v>0</v>
      </c>
      <c r="AO124">
        <v>0</v>
      </c>
      <c r="AP124">
        <v>0</v>
      </c>
      <c r="AQ124">
        <v>0</v>
      </c>
      <c r="AR124">
        <v>0</v>
      </c>
      <c r="AS124">
        <v>0</v>
      </c>
      <c r="AT124">
        <v>0</v>
      </c>
      <c r="AU124">
        <v>0</v>
      </c>
      <c r="AV124">
        <v>0</v>
      </c>
      <c r="AW124">
        <v>0</v>
      </c>
      <c r="AX124">
        <v>0</v>
      </c>
      <c r="AY124">
        <v>0</v>
      </c>
      <c r="AZ124">
        <v>0</v>
      </c>
      <c r="BA124">
        <v>0</v>
      </c>
      <c r="BB124">
        <v>0</v>
      </c>
      <c r="BC124">
        <v>0</v>
      </c>
      <c r="BD124">
        <v>0</v>
      </c>
      <c r="BE124">
        <v>0</v>
      </c>
      <c r="BF124">
        <v>0</v>
      </c>
      <c r="BG124">
        <v>0</v>
      </c>
      <c r="BH124">
        <v>0</v>
      </c>
      <c r="BI124">
        <v>0</v>
      </c>
      <c r="BJ124">
        <v>0</v>
      </c>
      <c r="BK124">
        <v>0</v>
      </c>
      <c r="BL124">
        <f t="shared" si="7"/>
        <v>0</v>
      </c>
      <c r="BM124">
        <f t="shared" si="8"/>
        <v>0</v>
      </c>
      <c r="BN124">
        <f t="shared" si="9"/>
        <v>0</v>
      </c>
      <c r="BO124" s="13">
        <f t="shared" si="10"/>
        <v>0</v>
      </c>
      <c r="BP124">
        <f t="shared" si="11"/>
        <v>0</v>
      </c>
      <c r="BQ124">
        <f t="shared" si="12"/>
        <v>0</v>
      </c>
      <c r="BR124">
        <f t="shared" si="13"/>
        <v>0</v>
      </c>
    </row>
    <row r="125" spans="1:70" x14ac:dyDescent="0.35">
      <c r="A125">
        <v>3</v>
      </c>
      <c r="B125">
        <v>0</v>
      </c>
      <c r="C125">
        <v>0</v>
      </c>
      <c r="D125">
        <v>1</v>
      </c>
      <c r="E125">
        <v>0</v>
      </c>
      <c r="F125">
        <v>0</v>
      </c>
      <c r="G125">
        <v>0</v>
      </c>
      <c r="H125">
        <v>0</v>
      </c>
      <c r="I125">
        <v>0</v>
      </c>
      <c r="J125">
        <v>0</v>
      </c>
      <c r="K125">
        <v>0</v>
      </c>
      <c r="L125">
        <v>0</v>
      </c>
      <c r="M125">
        <v>0</v>
      </c>
      <c r="N125">
        <v>0</v>
      </c>
      <c r="O125">
        <v>0</v>
      </c>
      <c r="P125">
        <v>0</v>
      </c>
      <c r="Q125">
        <v>0</v>
      </c>
      <c r="R125">
        <v>0</v>
      </c>
      <c r="S125">
        <v>0</v>
      </c>
      <c r="T125">
        <v>0</v>
      </c>
      <c r="U125">
        <v>0</v>
      </c>
      <c r="V125">
        <v>0</v>
      </c>
      <c r="W125">
        <v>0</v>
      </c>
      <c r="X125">
        <v>0</v>
      </c>
      <c r="Y125">
        <v>0</v>
      </c>
      <c r="Z125">
        <v>0</v>
      </c>
      <c r="AA125">
        <v>0</v>
      </c>
      <c r="AB125">
        <v>0</v>
      </c>
      <c r="AC125">
        <v>0</v>
      </c>
      <c r="AD125">
        <v>0</v>
      </c>
      <c r="AE125">
        <v>0</v>
      </c>
      <c r="AF125">
        <v>0</v>
      </c>
      <c r="AG125">
        <v>0</v>
      </c>
      <c r="AH125">
        <v>0</v>
      </c>
      <c r="AI125">
        <v>0</v>
      </c>
      <c r="AJ125">
        <v>0</v>
      </c>
      <c r="AK125">
        <v>0</v>
      </c>
      <c r="AL125">
        <v>0</v>
      </c>
      <c r="AM125">
        <v>0</v>
      </c>
      <c r="AN125">
        <v>0</v>
      </c>
      <c r="AO125">
        <v>0</v>
      </c>
      <c r="AP125">
        <v>0</v>
      </c>
      <c r="AQ125">
        <v>0</v>
      </c>
      <c r="AR125">
        <v>0</v>
      </c>
      <c r="AS125">
        <v>0</v>
      </c>
      <c r="AT125">
        <v>0</v>
      </c>
      <c r="AU125">
        <v>0</v>
      </c>
      <c r="AV125">
        <v>0</v>
      </c>
      <c r="AW125">
        <v>0</v>
      </c>
      <c r="AX125">
        <v>0</v>
      </c>
      <c r="AY125">
        <v>0</v>
      </c>
      <c r="AZ125">
        <v>0</v>
      </c>
      <c r="BA125">
        <v>0</v>
      </c>
      <c r="BB125">
        <v>0</v>
      </c>
      <c r="BC125">
        <v>0</v>
      </c>
      <c r="BD125">
        <v>0</v>
      </c>
      <c r="BE125">
        <v>0</v>
      </c>
      <c r="BF125">
        <v>0</v>
      </c>
      <c r="BG125">
        <v>0</v>
      </c>
      <c r="BH125">
        <v>0</v>
      </c>
      <c r="BI125">
        <v>0</v>
      </c>
      <c r="BJ125">
        <v>0</v>
      </c>
      <c r="BK125">
        <v>0</v>
      </c>
      <c r="BL125">
        <f t="shared" si="7"/>
        <v>0</v>
      </c>
      <c r="BM125">
        <f t="shared" si="8"/>
        <v>0</v>
      </c>
      <c r="BN125">
        <f t="shared" si="9"/>
        <v>0</v>
      </c>
      <c r="BO125" s="13">
        <f t="shared" si="10"/>
        <v>0</v>
      </c>
      <c r="BP125">
        <f t="shared" si="11"/>
        <v>0</v>
      </c>
      <c r="BQ125">
        <f t="shared" si="12"/>
        <v>0</v>
      </c>
      <c r="BR125">
        <f t="shared" si="13"/>
        <v>0</v>
      </c>
    </row>
    <row r="126" spans="1:70" x14ac:dyDescent="0.35">
      <c r="A126">
        <v>3</v>
      </c>
      <c r="B126">
        <v>0</v>
      </c>
      <c r="C126">
        <v>0</v>
      </c>
      <c r="D126">
        <v>1</v>
      </c>
      <c r="E126">
        <v>0</v>
      </c>
      <c r="F126">
        <v>0</v>
      </c>
      <c r="G126">
        <v>0</v>
      </c>
      <c r="H126">
        <v>0</v>
      </c>
      <c r="I126">
        <v>0</v>
      </c>
      <c r="J126">
        <v>0</v>
      </c>
      <c r="K126">
        <v>0</v>
      </c>
      <c r="L126">
        <v>0</v>
      </c>
      <c r="M126">
        <v>0</v>
      </c>
      <c r="N126">
        <v>0</v>
      </c>
      <c r="O126">
        <v>0</v>
      </c>
      <c r="P126">
        <v>0</v>
      </c>
      <c r="Q126">
        <v>0</v>
      </c>
      <c r="R126">
        <v>0</v>
      </c>
      <c r="S126">
        <v>0</v>
      </c>
      <c r="T126">
        <v>0</v>
      </c>
      <c r="U126">
        <v>0</v>
      </c>
      <c r="V126">
        <v>0</v>
      </c>
      <c r="W126">
        <v>0</v>
      </c>
      <c r="X126">
        <v>0</v>
      </c>
      <c r="Y126">
        <v>0</v>
      </c>
      <c r="Z126">
        <v>0</v>
      </c>
      <c r="AA126">
        <v>0</v>
      </c>
      <c r="AB126">
        <v>0</v>
      </c>
      <c r="AC126">
        <v>0</v>
      </c>
      <c r="AD126">
        <v>0</v>
      </c>
      <c r="AE126">
        <v>0</v>
      </c>
      <c r="AF126">
        <v>0</v>
      </c>
      <c r="AG126">
        <v>0</v>
      </c>
      <c r="AH126">
        <v>0</v>
      </c>
      <c r="AI126">
        <v>0</v>
      </c>
      <c r="AJ126">
        <v>0</v>
      </c>
      <c r="AK126">
        <v>0</v>
      </c>
      <c r="AL126">
        <v>0</v>
      </c>
      <c r="AM126">
        <v>0</v>
      </c>
      <c r="AN126">
        <v>0</v>
      </c>
      <c r="AO126">
        <v>0</v>
      </c>
      <c r="AP126">
        <v>0</v>
      </c>
      <c r="AQ126">
        <v>0</v>
      </c>
      <c r="AR126">
        <v>0</v>
      </c>
      <c r="AS126">
        <v>0</v>
      </c>
      <c r="AT126">
        <v>0</v>
      </c>
      <c r="AU126">
        <v>0</v>
      </c>
      <c r="AV126">
        <v>0</v>
      </c>
      <c r="AW126">
        <v>0</v>
      </c>
      <c r="AX126">
        <v>0</v>
      </c>
      <c r="AY126">
        <v>0</v>
      </c>
      <c r="AZ126">
        <v>0</v>
      </c>
      <c r="BA126">
        <v>0</v>
      </c>
      <c r="BB126">
        <v>0</v>
      </c>
      <c r="BC126">
        <v>0</v>
      </c>
      <c r="BD126">
        <v>0</v>
      </c>
      <c r="BE126">
        <v>0</v>
      </c>
      <c r="BF126">
        <v>0</v>
      </c>
      <c r="BG126">
        <v>0</v>
      </c>
      <c r="BH126">
        <v>0</v>
      </c>
      <c r="BI126">
        <v>0</v>
      </c>
      <c r="BJ126">
        <v>0</v>
      </c>
      <c r="BK126">
        <v>0</v>
      </c>
      <c r="BL126">
        <f t="shared" si="7"/>
        <v>0</v>
      </c>
      <c r="BM126">
        <f t="shared" si="8"/>
        <v>0</v>
      </c>
      <c r="BN126">
        <f t="shared" si="9"/>
        <v>0</v>
      </c>
      <c r="BO126" s="13">
        <f t="shared" si="10"/>
        <v>0</v>
      </c>
      <c r="BP126">
        <f t="shared" si="11"/>
        <v>0</v>
      </c>
      <c r="BQ126">
        <f t="shared" si="12"/>
        <v>0</v>
      </c>
      <c r="BR126">
        <f t="shared" si="13"/>
        <v>0</v>
      </c>
    </row>
    <row r="127" spans="1:70" x14ac:dyDescent="0.35">
      <c r="A127">
        <v>3</v>
      </c>
      <c r="B127">
        <v>1</v>
      </c>
      <c r="C127">
        <v>0</v>
      </c>
      <c r="D127">
        <v>1</v>
      </c>
      <c r="E127">
        <v>0</v>
      </c>
      <c r="F127">
        <v>0</v>
      </c>
      <c r="G127">
        <v>0</v>
      </c>
      <c r="H127">
        <v>0</v>
      </c>
      <c r="I127">
        <v>0</v>
      </c>
      <c r="J127">
        <v>0</v>
      </c>
      <c r="K127">
        <v>0</v>
      </c>
      <c r="L127">
        <v>0</v>
      </c>
      <c r="M127">
        <v>0</v>
      </c>
      <c r="N127">
        <v>0</v>
      </c>
      <c r="O127">
        <v>0</v>
      </c>
      <c r="P127">
        <v>0</v>
      </c>
      <c r="Q127">
        <v>0</v>
      </c>
      <c r="R127">
        <v>0</v>
      </c>
      <c r="S127">
        <v>0</v>
      </c>
      <c r="T127">
        <v>0</v>
      </c>
      <c r="U127">
        <v>0</v>
      </c>
      <c r="V127">
        <v>0</v>
      </c>
      <c r="W127">
        <v>0</v>
      </c>
      <c r="X127">
        <v>0</v>
      </c>
      <c r="Y127">
        <v>0</v>
      </c>
      <c r="Z127">
        <v>0</v>
      </c>
      <c r="AA127">
        <v>0</v>
      </c>
      <c r="AB127">
        <v>0</v>
      </c>
      <c r="AC127">
        <v>0</v>
      </c>
      <c r="AD127">
        <v>0</v>
      </c>
      <c r="AE127">
        <v>0</v>
      </c>
      <c r="AF127" s="13">
        <v>0</v>
      </c>
      <c r="AG127" s="13">
        <v>0</v>
      </c>
      <c r="AH127" s="13">
        <v>0</v>
      </c>
      <c r="AI127" s="13">
        <v>0</v>
      </c>
      <c r="AJ127" s="13">
        <v>0</v>
      </c>
      <c r="AK127" s="13">
        <v>0</v>
      </c>
      <c r="AL127">
        <v>0</v>
      </c>
      <c r="AM127">
        <v>0</v>
      </c>
      <c r="AN127">
        <v>0</v>
      </c>
      <c r="AO127">
        <v>0</v>
      </c>
      <c r="AP127">
        <v>0</v>
      </c>
      <c r="AQ127">
        <v>0</v>
      </c>
      <c r="AR127">
        <v>0</v>
      </c>
      <c r="AS127">
        <v>0</v>
      </c>
      <c r="AT127">
        <v>0</v>
      </c>
      <c r="AU127">
        <v>0</v>
      </c>
      <c r="AV127">
        <v>0</v>
      </c>
      <c r="AW127">
        <v>0</v>
      </c>
      <c r="AX127">
        <v>0</v>
      </c>
      <c r="AY127">
        <v>0</v>
      </c>
      <c r="AZ127">
        <v>0</v>
      </c>
      <c r="BA127">
        <v>0</v>
      </c>
      <c r="BB127">
        <v>0</v>
      </c>
      <c r="BC127">
        <v>0</v>
      </c>
      <c r="BD127">
        <v>0</v>
      </c>
      <c r="BE127">
        <v>0</v>
      </c>
      <c r="BF127">
        <v>0</v>
      </c>
      <c r="BG127">
        <v>0</v>
      </c>
      <c r="BH127">
        <v>0</v>
      </c>
      <c r="BI127">
        <v>0</v>
      </c>
      <c r="BJ127">
        <v>0</v>
      </c>
      <c r="BK127">
        <v>0</v>
      </c>
      <c r="BL127">
        <f t="shared" si="7"/>
        <v>0</v>
      </c>
      <c r="BM127">
        <f t="shared" si="8"/>
        <v>0</v>
      </c>
      <c r="BN127">
        <f t="shared" si="9"/>
        <v>0</v>
      </c>
      <c r="BO127" s="13">
        <f t="shared" si="10"/>
        <v>0</v>
      </c>
      <c r="BP127">
        <f t="shared" si="11"/>
        <v>0</v>
      </c>
      <c r="BQ127">
        <f t="shared" si="12"/>
        <v>0</v>
      </c>
      <c r="BR127">
        <f t="shared" si="13"/>
        <v>0</v>
      </c>
    </row>
    <row r="128" spans="1:70" x14ac:dyDescent="0.35">
      <c r="A128">
        <v>3</v>
      </c>
      <c r="B128">
        <v>1</v>
      </c>
      <c r="C128">
        <v>0</v>
      </c>
      <c r="D128">
        <v>1</v>
      </c>
      <c r="E128">
        <v>0</v>
      </c>
      <c r="F128">
        <v>0</v>
      </c>
      <c r="G128">
        <v>0</v>
      </c>
      <c r="H128">
        <v>0</v>
      </c>
      <c r="I128">
        <v>0</v>
      </c>
      <c r="J128">
        <v>0</v>
      </c>
      <c r="K128">
        <v>0</v>
      </c>
      <c r="L128">
        <v>0</v>
      </c>
      <c r="M128">
        <v>0</v>
      </c>
      <c r="N128">
        <v>0</v>
      </c>
      <c r="O128">
        <v>0</v>
      </c>
      <c r="P128">
        <v>0</v>
      </c>
      <c r="Q128">
        <v>0</v>
      </c>
      <c r="R128">
        <v>0</v>
      </c>
      <c r="S128">
        <v>0</v>
      </c>
      <c r="T128">
        <v>0</v>
      </c>
      <c r="U128">
        <v>0</v>
      </c>
      <c r="V128">
        <v>0</v>
      </c>
      <c r="W128">
        <v>0</v>
      </c>
      <c r="X128">
        <v>0</v>
      </c>
      <c r="Y128">
        <v>0</v>
      </c>
      <c r="Z128">
        <v>0</v>
      </c>
      <c r="AA128">
        <v>0</v>
      </c>
      <c r="AB128">
        <v>0</v>
      </c>
      <c r="AC128">
        <v>0</v>
      </c>
      <c r="AD128">
        <v>0</v>
      </c>
      <c r="AE128">
        <v>0</v>
      </c>
      <c r="AF128" s="13">
        <v>0</v>
      </c>
      <c r="AG128" s="13">
        <v>0</v>
      </c>
      <c r="AH128" s="13">
        <v>0</v>
      </c>
      <c r="AI128" s="13">
        <v>0</v>
      </c>
      <c r="AJ128" s="13">
        <v>0</v>
      </c>
      <c r="AK128" s="13">
        <v>0</v>
      </c>
      <c r="AL128">
        <v>0</v>
      </c>
      <c r="AM128">
        <v>0</v>
      </c>
      <c r="AN128">
        <v>0</v>
      </c>
      <c r="AO128">
        <v>0</v>
      </c>
      <c r="AP128">
        <v>0</v>
      </c>
      <c r="AQ128">
        <v>0</v>
      </c>
      <c r="AR128">
        <v>0</v>
      </c>
      <c r="AS128">
        <v>0</v>
      </c>
      <c r="AT128">
        <v>0</v>
      </c>
      <c r="AU128">
        <v>0</v>
      </c>
      <c r="AV128">
        <v>0</v>
      </c>
      <c r="AW128">
        <v>0</v>
      </c>
      <c r="AX128">
        <v>0</v>
      </c>
      <c r="AY128">
        <v>0</v>
      </c>
      <c r="AZ128">
        <v>0</v>
      </c>
      <c r="BA128">
        <v>0</v>
      </c>
      <c r="BB128">
        <v>0</v>
      </c>
      <c r="BC128">
        <v>0</v>
      </c>
      <c r="BD128">
        <v>0</v>
      </c>
      <c r="BE128">
        <v>0</v>
      </c>
      <c r="BF128">
        <v>0</v>
      </c>
      <c r="BG128">
        <v>0</v>
      </c>
      <c r="BH128">
        <v>0</v>
      </c>
      <c r="BI128">
        <v>0</v>
      </c>
      <c r="BJ128">
        <v>0</v>
      </c>
      <c r="BK128">
        <v>0</v>
      </c>
      <c r="BL128">
        <f t="shared" si="7"/>
        <v>0</v>
      </c>
      <c r="BM128">
        <f t="shared" si="8"/>
        <v>0</v>
      </c>
      <c r="BN128">
        <f t="shared" si="9"/>
        <v>0</v>
      </c>
      <c r="BO128" s="13">
        <f t="shared" si="10"/>
        <v>0</v>
      </c>
      <c r="BP128">
        <f t="shared" si="11"/>
        <v>0</v>
      </c>
      <c r="BQ128">
        <f t="shared" si="12"/>
        <v>0</v>
      </c>
      <c r="BR128">
        <f t="shared" si="13"/>
        <v>0</v>
      </c>
    </row>
    <row r="129" spans="1:70" x14ac:dyDescent="0.35">
      <c r="A129">
        <v>3</v>
      </c>
      <c r="B129">
        <v>1</v>
      </c>
      <c r="C129">
        <v>0</v>
      </c>
      <c r="D129">
        <v>1</v>
      </c>
      <c r="E129">
        <v>0</v>
      </c>
      <c r="F129">
        <v>0</v>
      </c>
      <c r="G129">
        <v>0</v>
      </c>
      <c r="H129">
        <v>0</v>
      </c>
      <c r="I129">
        <v>0</v>
      </c>
      <c r="J129">
        <v>0</v>
      </c>
      <c r="K129">
        <v>0</v>
      </c>
      <c r="L129">
        <v>0</v>
      </c>
      <c r="M129">
        <v>0</v>
      </c>
      <c r="N129">
        <v>0</v>
      </c>
      <c r="O129">
        <v>0</v>
      </c>
      <c r="P129">
        <v>0</v>
      </c>
      <c r="Q129">
        <v>0</v>
      </c>
      <c r="R129">
        <v>0</v>
      </c>
      <c r="S129">
        <v>0</v>
      </c>
      <c r="T129">
        <v>0</v>
      </c>
      <c r="U129">
        <v>0</v>
      </c>
      <c r="V129">
        <v>0</v>
      </c>
      <c r="W129">
        <v>0</v>
      </c>
      <c r="X129">
        <v>0</v>
      </c>
      <c r="Y129">
        <v>0</v>
      </c>
      <c r="Z129">
        <v>0</v>
      </c>
      <c r="AA129">
        <v>0</v>
      </c>
      <c r="AB129">
        <v>0</v>
      </c>
      <c r="AC129">
        <v>0</v>
      </c>
      <c r="AD129">
        <v>0</v>
      </c>
      <c r="AE129">
        <v>0</v>
      </c>
      <c r="AF129" s="13">
        <v>0</v>
      </c>
      <c r="AG129" s="13">
        <v>0</v>
      </c>
      <c r="AH129" s="13">
        <v>0</v>
      </c>
      <c r="AI129" s="13">
        <v>0</v>
      </c>
      <c r="AJ129" s="13">
        <v>0</v>
      </c>
      <c r="AK129" s="13">
        <v>0</v>
      </c>
      <c r="AL129">
        <v>0</v>
      </c>
      <c r="AM129">
        <v>0</v>
      </c>
      <c r="AN129">
        <v>0</v>
      </c>
      <c r="AO129">
        <v>0</v>
      </c>
      <c r="AP129">
        <v>0</v>
      </c>
      <c r="AQ129">
        <v>0</v>
      </c>
      <c r="AR129">
        <v>0</v>
      </c>
      <c r="AS129">
        <v>0</v>
      </c>
      <c r="AT129">
        <v>0</v>
      </c>
      <c r="AU129">
        <v>0</v>
      </c>
      <c r="AV129">
        <v>0</v>
      </c>
      <c r="AW129">
        <v>0</v>
      </c>
      <c r="AX129">
        <v>0</v>
      </c>
      <c r="AY129">
        <v>0</v>
      </c>
      <c r="AZ129">
        <v>0</v>
      </c>
      <c r="BA129">
        <v>0</v>
      </c>
      <c r="BB129">
        <v>0</v>
      </c>
      <c r="BC129">
        <v>0</v>
      </c>
      <c r="BD129">
        <v>0</v>
      </c>
      <c r="BE129">
        <v>0</v>
      </c>
      <c r="BF129">
        <v>0</v>
      </c>
      <c r="BG129">
        <v>0</v>
      </c>
      <c r="BH129">
        <v>0</v>
      </c>
      <c r="BI129">
        <v>0</v>
      </c>
      <c r="BJ129">
        <v>0</v>
      </c>
      <c r="BK129">
        <v>0</v>
      </c>
      <c r="BL129">
        <f t="shared" si="7"/>
        <v>0</v>
      </c>
      <c r="BM129">
        <f t="shared" si="8"/>
        <v>0</v>
      </c>
      <c r="BN129">
        <f t="shared" si="9"/>
        <v>0</v>
      </c>
      <c r="BO129" s="13">
        <f t="shared" si="10"/>
        <v>0</v>
      </c>
      <c r="BP129">
        <f t="shared" si="11"/>
        <v>0</v>
      </c>
      <c r="BQ129">
        <f t="shared" si="12"/>
        <v>0</v>
      </c>
      <c r="BR129">
        <f t="shared" si="13"/>
        <v>0</v>
      </c>
    </row>
    <row r="130" spans="1:70" x14ac:dyDescent="0.35">
      <c r="A130">
        <v>3</v>
      </c>
      <c r="B130">
        <v>1</v>
      </c>
      <c r="C130">
        <v>0</v>
      </c>
      <c r="D130">
        <v>1</v>
      </c>
      <c r="E130">
        <v>0</v>
      </c>
      <c r="F130">
        <v>0</v>
      </c>
      <c r="G130">
        <v>0</v>
      </c>
      <c r="H130">
        <v>0</v>
      </c>
      <c r="I130">
        <v>0</v>
      </c>
      <c r="J130">
        <v>0</v>
      </c>
      <c r="K130">
        <v>0</v>
      </c>
      <c r="L130">
        <v>0</v>
      </c>
      <c r="M130">
        <v>0</v>
      </c>
      <c r="N130">
        <v>0</v>
      </c>
      <c r="O130">
        <v>0</v>
      </c>
      <c r="P130">
        <v>0</v>
      </c>
      <c r="Q130">
        <v>0</v>
      </c>
      <c r="R130">
        <v>0</v>
      </c>
      <c r="S130">
        <v>0</v>
      </c>
      <c r="T130">
        <v>0</v>
      </c>
      <c r="U130">
        <v>0</v>
      </c>
      <c r="V130">
        <v>0</v>
      </c>
      <c r="W130">
        <v>0</v>
      </c>
      <c r="X130">
        <v>0</v>
      </c>
      <c r="Y130">
        <v>0</v>
      </c>
      <c r="Z130">
        <v>0</v>
      </c>
      <c r="AA130">
        <v>0</v>
      </c>
      <c r="AB130">
        <v>0</v>
      </c>
      <c r="AC130">
        <v>0</v>
      </c>
      <c r="AD130">
        <v>0</v>
      </c>
      <c r="AE130">
        <v>0</v>
      </c>
      <c r="AF130" s="13">
        <v>0</v>
      </c>
      <c r="AG130" s="13">
        <v>0</v>
      </c>
      <c r="AH130" s="13">
        <v>0</v>
      </c>
      <c r="AI130" s="13">
        <v>0</v>
      </c>
      <c r="AJ130" s="13">
        <v>0</v>
      </c>
      <c r="AK130" s="13">
        <v>0</v>
      </c>
      <c r="AL130">
        <v>0</v>
      </c>
      <c r="AM130">
        <v>0</v>
      </c>
      <c r="AN130">
        <v>0</v>
      </c>
      <c r="AO130">
        <v>0</v>
      </c>
      <c r="AP130">
        <v>0</v>
      </c>
      <c r="AQ130">
        <v>0</v>
      </c>
      <c r="AR130">
        <v>0</v>
      </c>
      <c r="AS130">
        <v>0</v>
      </c>
      <c r="AT130">
        <v>0</v>
      </c>
      <c r="AU130">
        <v>0</v>
      </c>
      <c r="AV130">
        <v>0</v>
      </c>
      <c r="AW130">
        <v>0</v>
      </c>
      <c r="AX130">
        <v>0</v>
      </c>
      <c r="AY130">
        <v>0</v>
      </c>
      <c r="AZ130">
        <v>0</v>
      </c>
      <c r="BA130">
        <v>0</v>
      </c>
      <c r="BB130">
        <v>0</v>
      </c>
      <c r="BC130">
        <v>0</v>
      </c>
      <c r="BD130">
        <v>0</v>
      </c>
      <c r="BE130">
        <v>0</v>
      </c>
      <c r="BF130">
        <v>0</v>
      </c>
      <c r="BG130">
        <v>0</v>
      </c>
      <c r="BH130">
        <v>0</v>
      </c>
      <c r="BI130">
        <v>0</v>
      </c>
      <c r="BJ130">
        <v>0</v>
      </c>
      <c r="BK130">
        <v>0</v>
      </c>
      <c r="BL130">
        <f t="shared" si="7"/>
        <v>0</v>
      </c>
      <c r="BM130">
        <f t="shared" si="8"/>
        <v>0</v>
      </c>
      <c r="BN130">
        <f t="shared" si="9"/>
        <v>0</v>
      </c>
      <c r="BO130" s="13">
        <f t="shared" si="10"/>
        <v>0</v>
      </c>
      <c r="BP130">
        <f t="shared" si="11"/>
        <v>0</v>
      </c>
      <c r="BQ130">
        <f t="shared" si="12"/>
        <v>0</v>
      </c>
      <c r="BR130">
        <f t="shared" si="13"/>
        <v>0</v>
      </c>
    </row>
    <row r="131" spans="1:70" x14ac:dyDescent="0.35">
      <c r="A131">
        <v>3</v>
      </c>
      <c r="B131">
        <v>1</v>
      </c>
      <c r="C131">
        <v>0</v>
      </c>
      <c r="D131">
        <v>1</v>
      </c>
      <c r="E131">
        <v>0</v>
      </c>
      <c r="F131">
        <v>0</v>
      </c>
      <c r="G131">
        <v>0</v>
      </c>
      <c r="H131">
        <v>0</v>
      </c>
      <c r="I131">
        <v>0</v>
      </c>
      <c r="J131">
        <v>0</v>
      </c>
      <c r="K131">
        <v>0</v>
      </c>
      <c r="L131">
        <v>0</v>
      </c>
      <c r="M131">
        <v>0</v>
      </c>
      <c r="N131">
        <v>0</v>
      </c>
      <c r="O131">
        <v>0</v>
      </c>
      <c r="P131">
        <v>0</v>
      </c>
      <c r="Q131">
        <v>0</v>
      </c>
      <c r="R131">
        <v>0</v>
      </c>
      <c r="S131">
        <v>0</v>
      </c>
      <c r="T131">
        <v>0</v>
      </c>
      <c r="U131">
        <v>0</v>
      </c>
      <c r="V131">
        <v>0</v>
      </c>
      <c r="W131">
        <v>0</v>
      </c>
      <c r="X131">
        <v>0</v>
      </c>
      <c r="Y131">
        <v>0</v>
      </c>
      <c r="Z131">
        <v>0</v>
      </c>
      <c r="AA131">
        <v>0</v>
      </c>
      <c r="AB131">
        <v>0</v>
      </c>
      <c r="AC131">
        <v>0</v>
      </c>
      <c r="AD131">
        <v>0</v>
      </c>
      <c r="AE131">
        <v>0</v>
      </c>
      <c r="AF131" s="13">
        <v>0</v>
      </c>
      <c r="AG131" s="13">
        <v>0</v>
      </c>
      <c r="AH131" s="13">
        <v>0</v>
      </c>
      <c r="AI131" s="13">
        <v>0</v>
      </c>
      <c r="AJ131" s="13">
        <v>0</v>
      </c>
      <c r="AK131" s="13">
        <v>0</v>
      </c>
      <c r="AL131">
        <v>0</v>
      </c>
      <c r="AM131">
        <v>0</v>
      </c>
      <c r="AN131">
        <v>0</v>
      </c>
      <c r="AO131">
        <v>0</v>
      </c>
      <c r="AP131">
        <v>0</v>
      </c>
      <c r="AQ131">
        <v>0</v>
      </c>
      <c r="AR131">
        <v>0</v>
      </c>
      <c r="AS131">
        <v>0</v>
      </c>
      <c r="AT131">
        <v>0</v>
      </c>
      <c r="AU131">
        <v>0</v>
      </c>
      <c r="AV131">
        <v>0</v>
      </c>
      <c r="AW131">
        <v>0</v>
      </c>
      <c r="AX131">
        <v>0</v>
      </c>
      <c r="AY131">
        <v>0</v>
      </c>
      <c r="AZ131">
        <v>0</v>
      </c>
      <c r="BA131">
        <v>0</v>
      </c>
      <c r="BB131">
        <v>0</v>
      </c>
      <c r="BC131">
        <v>0</v>
      </c>
      <c r="BD131">
        <v>0</v>
      </c>
      <c r="BE131">
        <v>0</v>
      </c>
      <c r="BF131">
        <v>0</v>
      </c>
      <c r="BG131">
        <v>0</v>
      </c>
      <c r="BH131">
        <v>0</v>
      </c>
      <c r="BI131">
        <v>0</v>
      </c>
      <c r="BJ131">
        <v>0</v>
      </c>
      <c r="BK131">
        <v>0</v>
      </c>
      <c r="BL131">
        <f t="shared" ref="BL131:BL194" si="14">SUM(Q131:V131)</f>
        <v>0</v>
      </c>
      <c r="BM131">
        <f t="shared" ref="BM131:BM194" si="15">SUM(W131:AB131)</f>
        <v>0</v>
      </c>
      <c r="BN131">
        <f t="shared" ref="BN131:BN194" si="16">SUM(AC131:AH131)</f>
        <v>0</v>
      </c>
      <c r="BO131" s="13">
        <f t="shared" ref="BO131:BO194" si="17">SUM(AI131:AN131)</f>
        <v>0</v>
      </c>
      <c r="BP131">
        <f t="shared" ref="BP131:BP194" si="18">SUM(AO131:AT131)</f>
        <v>0</v>
      </c>
      <c r="BQ131">
        <f t="shared" ref="BQ131:BQ194" si="19">SUM(AU131:AZ131)</f>
        <v>0</v>
      </c>
      <c r="BR131">
        <f t="shared" ref="BR131:BR194" si="20">SUM(BA131:BF131)</f>
        <v>0</v>
      </c>
    </row>
    <row r="132" spans="1:70" x14ac:dyDescent="0.35">
      <c r="A132">
        <v>4</v>
      </c>
      <c r="B132">
        <v>0</v>
      </c>
      <c r="C132">
        <v>0</v>
      </c>
      <c r="D132">
        <v>1</v>
      </c>
      <c r="E132">
        <v>0</v>
      </c>
      <c r="F132">
        <v>0</v>
      </c>
      <c r="G132">
        <v>0</v>
      </c>
      <c r="H132">
        <v>0</v>
      </c>
      <c r="I132">
        <v>0</v>
      </c>
      <c r="J132">
        <v>0</v>
      </c>
      <c r="K132">
        <v>0</v>
      </c>
      <c r="L132">
        <v>0</v>
      </c>
      <c r="M132">
        <v>0</v>
      </c>
      <c r="N132">
        <v>0</v>
      </c>
      <c r="O132">
        <v>0</v>
      </c>
      <c r="P132">
        <v>0</v>
      </c>
      <c r="Q132">
        <v>0</v>
      </c>
      <c r="R132">
        <v>0</v>
      </c>
      <c r="S132">
        <v>0</v>
      </c>
      <c r="T132">
        <v>0</v>
      </c>
      <c r="U132">
        <v>0</v>
      </c>
      <c r="V132">
        <v>0</v>
      </c>
      <c r="W132">
        <v>0</v>
      </c>
      <c r="X132">
        <v>0</v>
      </c>
      <c r="Y132">
        <v>0</v>
      </c>
      <c r="Z132">
        <v>0</v>
      </c>
      <c r="AA132">
        <v>0</v>
      </c>
      <c r="AB132">
        <v>0</v>
      </c>
      <c r="AC132">
        <v>0</v>
      </c>
      <c r="AD132">
        <v>0</v>
      </c>
      <c r="AE132">
        <v>0</v>
      </c>
      <c r="AF132" s="13">
        <v>0</v>
      </c>
      <c r="AG132" s="13">
        <v>0</v>
      </c>
      <c r="AH132" s="13">
        <v>0</v>
      </c>
      <c r="AI132" s="13">
        <v>0</v>
      </c>
      <c r="AJ132" s="13">
        <v>0</v>
      </c>
      <c r="AK132" s="13">
        <v>0</v>
      </c>
      <c r="AL132">
        <v>0</v>
      </c>
      <c r="AM132">
        <v>0</v>
      </c>
      <c r="AN132">
        <v>0</v>
      </c>
      <c r="AO132">
        <v>0</v>
      </c>
      <c r="AP132">
        <v>0</v>
      </c>
      <c r="AQ132">
        <v>0</v>
      </c>
      <c r="AR132">
        <v>0</v>
      </c>
      <c r="AS132">
        <v>0</v>
      </c>
      <c r="AT132">
        <v>0</v>
      </c>
      <c r="AU132">
        <v>0</v>
      </c>
      <c r="AV132">
        <v>0</v>
      </c>
      <c r="AW132">
        <v>0</v>
      </c>
      <c r="AX132">
        <v>0</v>
      </c>
      <c r="AY132">
        <v>0</v>
      </c>
      <c r="AZ132">
        <v>0</v>
      </c>
      <c r="BA132">
        <v>0</v>
      </c>
      <c r="BB132">
        <v>0</v>
      </c>
      <c r="BC132">
        <v>0</v>
      </c>
      <c r="BD132">
        <v>0</v>
      </c>
      <c r="BE132">
        <v>0</v>
      </c>
      <c r="BF132">
        <v>0</v>
      </c>
      <c r="BG132">
        <v>0</v>
      </c>
      <c r="BH132">
        <v>0</v>
      </c>
      <c r="BI132">
        <v>0</v>
      </c>
      <c r="BJ132">
        <v>0</v>
      </c>
      <c r="BK132">
        <v>0</v>
      </c>
      <c r="BL132">
        <f t="shared" si="14"/>
        <v>0</v>
      </c>
      <c r="BM132">
        <f t="shared" si="15"/>
        <v>0</v>
      </c>
      <c r="BN132">
        <f t="shared" si="16"/>
        <v>0</v>
      </c>
      <c r="BO132" s="13">
        <f t="shared" si="17"/>
        <v>0</v>
      </c>
      <c r="BP132">
        <f t="shared" si="18"/>
        <v>0</v>
      </c>
      <c r="BQ132">
        <f t="shared" si="19"/>
        <v>0</v>
      </c>
      <c r="BR132">
        <f t="shared" si="20"/>
        <v>0</v>
      </c>
    </row>
    <row r="133" spans="1:70" x14ac:dyDescent="0.35">
      <c r="A133">
        <v>4</v>
      </c>
      <c r="B133">
        <v>0</v>
      </c>
      <c r="C133">
        <v>0</v>
      </c>
      <c r="D133">
        <v>1</v>
      </c>
      <c r="E133">
        <v>0</v>
      </c>
      <c r="F133">
        <v>0</v>
      </c>
      <c r="G133">
        <v>0</v>
      </c>
      <c r="H133">
        <v>0</v>
      </c>
      <c r="I133">
        <v>0</v>
      </c>
      <c r="J133">
        <v>0</v>
      </c>
      <c r="K133">
        <v>0</v>
      </c>
      <c r="L133">
        <v>0</v>
      </c>
      <c r="M133">
        <v>0</v>
      </c>
      <c r="N133">
        <v>0</v>
      </c>
      <c r="O133">
        <v>0</v>
      </c>
      <c r="P133">
        <v>0</v>
      </c>
      <c r="Q133">
        <v>0</v>
      </c>
      <c r="R133">
        <v>0</v>
      </c>
      <c r="S133">
        <v>0</v>
      </c>
      <c r="T133">
        <v>0</v>
      </c>
      <c r="U133">
        <v>0</v>
      </c>
      <c r="V133">
        <v>0</v>
      </c>
      <c r="W133">
        <v>0</v>
      </c>
      <c r="X133">
        <v>0</v>
      </c>
      <c r="Y133">
        <v>0</v>
      </c>
      <c r="Z133">
        <v>0</v>
      </c>
      <c r="AA133">
        <v>0</v>
      </c>
      <c r="AB133">
        <v>0</v>
      </c>
      <c r="AC133">
        <v>0</v>
      </c>
      <c r="AD133">
        <v>0</v>
      </c>
      <c r="AE133">
        <v>0</v>
      </c>
      <c r="AF133" s="13">
        <v>0</v>
      </c>
      <c r="AG133" s="13">
        <v>0</v>
      </c>
      <c r="AH133" s="13">
        <v>0</v>
      </c>
      <c r="AI133" s="13">
        <v>0</v>
      </c>
      <c r="AJ133" s="13">
        <v>0</v>
      </c>
      <c r="AK133" s="13">
        <v>0</v>
      </c>
      <c r="AL133">
        <v>0</v>
      </c>
      <c r="AM133">
        <v>0</v>
      </c>
      <c r="AN133">
        <v>0</v>
      </c>
      <c r="AO133">
        <v>0</v>
      </c>
      <c r="AP133">
        <v>0</v>
      </c>
      <c r="AQ133">
        <v>0</v>
      </c>
      <c r="AR133">
        <v>0</v>
      </c>
      <c r="AS133">
        <v>0</v>
      </c>
      <c r="AT133">
        <v>0</v>
      </c>
      <c r="AU133">
        <v>0</v>
      </c>
      <c r="AV133">
        <v>0</v>
      </c>
      <c r="AW133">
        <v>0</v>
      </c>
      <c r="AX133">
        <v>0</v>
      </c>
      <c r="AY133">
        <v>0</v>
      </c>
      <c r="AZ133">
        <v>0</v>
      </c>
      <c r="BA133">
        <v>0</v>
      </c>
      <c r="BB133">
        <v>0</v>
      </c>
      <c r="BC133">
        <v>0</v>
      </c>
      <c r="BD133">
        <v>0</v>
      </c>
      <c r="BE133">
        <v>0</v>
      </c>
      <c r="BF133">
        <v>0</v>
      </c>
      <c r="BG133">
        <v>0</v>
      </c>
      <c r="BH133">
        <v>0</v>
      </c>
      <c r="BI133">
        <v>0</v>
      </c>
      <c r="BJ133">
        <v>0</v>
      </c>
      <c r="BK133">
        <v>0</v>
      </c>
      <c r="BL133">
        <f t="shared" si="14"/>
        <v>0</v>
      </c>
      <c r="BM133">
        <f t="shared" si="15"/>
        <v>0</v>
      </c>
      <c r="BN133">
        <f t="shared" si="16"/>
        <v>0</v>
      </c>
      <c r="BO133" s="13">
        <f t="shared" si="17"/>
        <v>0</v>
      </c>
      <c r="BP133">
        <f t="shared" si="18"/>
        <v>0</v>
      </c>
      <c r="BQ133">
        <f t="shared" si="19"/>
        <v>0</v>
      </c>
      <c r="BR133">
        <f t="shared" si="20"/>
        <v>0</v>
      </c>
    </row>
    <row r="134" spans="1:70" x14ac:dyDescent="0.35">
      <c r="A134">
        <v>4</v>
      </c>
      <c r="B134">
        <v>0</v>
      </c>
      <c r="C134">
        <v>0</v>
      </c>
      <c r="D134">
        <v>1</v>
      </c>
      <c r="E134">
        <v>0</v>
      </c>
      <c r="F134">
        <v>0</v>
      </c>
      <c r="G134">
        <v>0</v>
      </c>
      <c r="H134">
        <v>0</v>
      </c>
      <c r="I134">
        <v>0</v>
      </c>
      <c r="J134">
        <v>0</v>
      </c>
      <c r="K134">
        <v>0</v>
      </c>
      <c r="L134">
        <v>0</v>
      </c>
      <c r="M134">
        <v>0</v>
      </c>
      <c r="N134">
        <v>0</v>
      </c>
      <c r="O134">
        <v>0</v>
      </c>
      <c r="P134">
        <v>0</v>
      </c>
      <c r="Q134">
        <v>0</v>
      </c>
      <c r="R134">
        <v>0</v>
      </c>
      <c r="S134">
        <v>0</v>
      </c>
      <c r="T134">
        <v>0</v>
      </c>
      <c r="U134">
        <v>0</v>
      </c>
      <c r="V134">
        <v>0</v>
      </c>
      <c r="W134">
        <v>0</v>
      </c>
      <c r="X134">
        <v>0</v>
      </c>
      <c r="Y134">
        <v>0</v>
      </c>
      <c r="Z134">
        <v>0</v>
      </c>
      <c r="AA134">
        <v>0</v>
      </c>
      <c r="AB134">
        <v>0</v>
      </c>
      <c r="AC134">
        <v>0</v>
      </c>
      <c r="AD134">
        <v>0</v>
      </c>
      <c r="AE134">
        <v>0</v>
      </c>
      <c r="AF134" s="13">
        <v>0</v>
      </c>
      <c r="AG134" s="13">
        <v>0</v>
      </c>
      <c r="AH134" s="13">
        <v>0</v>
      </c>
      <c r="AI134" s="13">
        <v>0</v>
      </c>
      <c r="AJ134" s="13">
        <v>0</v>
      </c>
      <c r="AK134" s="13">
        <v>0</v>
      </c>
      <c r="AL134">
        <v>0</v>
      </c>
      <c r="AM134">
        <v>0</v>
      </c>
      <c r="AN134">
        <v>0</v>
      </c>
      <c r="AO134">
        <v>0</v>
      </c>
      <c r="AP134">
        <v>0</v>
      </c>
      <c r="AQ134">
        <v>0</v>
      </c>
      <c r="AR134">
        <v>0</v>
      </c>
      <c r="AS134">
        <v>0</v>
      </c>
      <c r="AT134">
        <v>0</v>
      </c>
      <c r="AU134">
        <v>0</v>
      </c>
      <c r="AV134">
        <v>0</v>
      </c>
      <c r="AW134">
        <v>0</v>
      </c>
      <c r="AX134">
        <v>0</v>
      </c>
      <c r="AY134">
        <v>0</v>
      </c>
      <c r="AZ134">
        <v>0</v>
      </c>
      <c r="BA134">
        <v>0</v>
      </c>
      <c r="BB134">
        <v>0</v>
      </c>
      <c r="BC134">
        <v>0</v>
      </c>
      <c r="BD134">
        <v>0</v>
      </c>
      <c r="BE134">
        <v>0</v>
      </c>
      <c r="BF134">
        <v>0</v>
      </c>
      <c r="BG134">
        <v>0</v>
      </c>
      <c r="BH134">
        <v>0</v>
      </c>
      <c r="BI134">
        <v>0</v>
      </c>
      <c r="BJ134">
        <v>0</v>
      </c>
      <c r="BK134">
        <v>0</v>
      </c>
      <c r="BL134">
        <f t="shared" si="14"/>
        <v>0</v>
      </c>
      <c r="BM134">
        <f t="shared" si="15"/>
        <v>0</v>
      </c>
      <c r="BN134">
        <f t="shared" si="16"/>
        <v>0</v>
      </c>
      <c r="BO134" s="13">
        <f t="shared" si="17"/>
        <v>0</v>
      </c>
      <c r="BP134">
        <f t="shared" si="18"/>
        <v>0</v>
      </c>
      <c r="BQ134">
        <f t="shared" si="19"/>
        <v>0</v>
      </c>
      <c r="BR134">
        <f t="shared" si="20"/>
        <v>0</v>
      </c>
    </row>
    <row r="135" spans="1:70" x14ac:dyDescent="0.35">
      <c r="A135">
        <v>4</v>
      </c>
      <c r="B135">
        <v>0</v>
      </c>
      <c r="C135">
        <v>0</v>
      </c>
      <c r="D135">
        <v>1</v>
      </c>
      <c r="E135">
        <v>0</v>
      </c>
      <c r="F135">
        <v>0</v>
      </c>
      <c r="G135">
        <v>0</v>
      </c>
      <c r="H135">
        <v>0</v>
      </c>
      <c r="I135">
        <v>0</v>
      </c>
      <c r="J135">
        <v>0</v>
      </c>
      <c r="K135">
        <v>0</v>
      </c>
      <c r="L135">
        <v>0</v>
      </c>
      <c r="M135">
        <v>0</v>
      </c>
      <c r="N135">
        <v>0</v>
      </c>
      <c r="O135">
        <v>0</v>
      </c>
      <c r="P135">
        <v>0</v>
      </c>
      <c r="Q135">
        <v>0</v>
      </c>
      <c r="R135">
        <v>0</v>
      </c>
      <c r="S135">
        <v>0</v>
      </c>
      <c r="T135">
        <v>0</v>
      </c>
      <c r="U135">
        <v>0</v>
      </c>
      <c r="V135">
        <v>0</v>
      </c>
      <c r="W135">
        <v>0</v>
      </c>
      <c r="X135">
        <v>0</v>
      </c>
      <c r="Y135">
        <v>0</v>
      </c>
      <c r="Z135">
        <v>0</v>
      </c>
      <c r="AA135">
        <v>0</v>
      </c>
      <c r="AB135">
        <v>0</v>
      </c>
      <c r="AC135">
        <v>0</v>
      </c>
      <c r="AD135">
        <v>0</v>
      </c>
      <c r="AE135">
        <v>0</v>
      </c>
      <c r="AF135" s="13">
        <v>0</v>
      </c>
      <c r="AG135" s="13">
        <v>0</v>
      </c>
      <c r="AH135" s="13">
        <v>0</v>
      </c>
      <c r="AI135" s="13">
        <v>0</v>
      </c>
      <c r="AJ135" s="13">
        <v>0</v>
      </c>
      <c r="AK135" s="13">
        <v>0</v>
      </c>
      <c r="AL135">
        <v>0</v>
      </c>
      <c r="AM135">
        <v>0</v>
      </c>
      <c r="AN135">
        <v>0</v>
      </c>
      <c r="AO135">
        <v>0</v>
      </c>
      <c r="AP135">
        <v>0</v>
      </c>
      <c r="AQ135">
        <v>0</v>
      </c>
      <c r="AR135">
        <v>0</v>
      </c>
      <c r="AS135">
        <v>0</v>
      </c>
      <c r="AT135">
        <v>0</v>
      </c>
      <c r="AU135">
        <v>0</v>
      </c>
      <c r="AV135">
        <v>0</v>
      </c>
      <c r="AW135">
        <v>0</v>
      </c>
      <c r="AX135">
        <v>0</v>
      </c>
      <c r="AY135">
        <v>0</v>
      </c>
      <c r="AZ135">
        <v>0</v>
      </c>
      <c r="BA135">
        <v>0</v>
      </c>
      <c r="BB135">
        <v>0</v>
      </c>
      <c r="BC135">
        <v>0</v>
      </c>
      <c r="BD135">
        <v>0</v>
      </c>
      <c r="BE135">
        <v>0</v>
      </c>
      <c r="BF135">
        <v>0</v>
      </c>
      <c r="BG135">
        <v>0</v>
      </c>
      <c r="BH135">
        <v>0</v>
      </c>
      <c r="BI135">
        <v>0</v>
      </c>
      <c r="BJ135">
        <v>0</v>
      </c>
      <c r="BK135">
        <v>0</v>
      </c>
      <c r="BL135">
        <f t="shared" si="14"/>
        <v>0</v>
      </c>
      <c r="BM135">
        <f t="shared" si="15"/>
        <v>0</v>
      </c>
      <c r="BN135">
        <f t="shared" si="16"/>
        <v>0</v>
      </c>
      <c r="BO135" s="13">
        <f t="shared" si="17"/>
        <v>0</v>
      </c>
      <c r="BP135">
        <f t="shared" si="18"/>
        <v>0</v>
      </c>
      <c r="BQ135">
        <f t="shared" si="19"/>
        <v>0</v>
      </c>
      <c r="BR135">
        <f t="shared" si="20"/>
        <v>0</v>
      </c>
    </row>
    <row r="136" spans="1:70" x14ac:dyDescent="0.35">
      <c r="A136">
        <v>4</v>
      </c>
      <c r="B136">
        <v>0</v>
      </c>
      <c r="C136">
        <v>0</v>
      </c>
      <c r="D136">
        <v>1</v>
      </c>
      <c r="E136">
        <v>0</v>
      </c>
      <c r="F136">
        <v>0</v>
      </c>
      <c r="G136">
        <v>0</v>
      </c>
      <c r="H136">
        <v>0</v>
      </c>
      <c r="I136">
        <v>0</v>
      </c>
      <c r="J136">
        <v>0</v>
      </c>
      <c r="K136">
        <v>0</v>
      </c>
      <c r="L136">
        <v>0</v>
      </c>
      <c r="M136">
        <v>0</v>
      </c>
      <c r="N136">
        <v>0</v>
      </c>
      <c r="O136">
        <v>0</v>
      </c>
      <c r="P136">
        <v>0</v>
      </c>
      <c r="Q136">
        <v>0</v>
      </c>
      <c r="R136">
        <v>0</v>
      </c>
      <c r="S136">
        <v>0</v>
      </c>
      <c r="T136">
        <v>0</v>
      </c>
      <c r="U136">
        <v>0</v>
      </c>
      <c r="V136">
        <v>0</v>
      </c>
      <c r="W136">
        <v>0</v>
      </c>
      <c r="X136">
        <v>0</v>
      </c>
      <c r="Y136">
        <v>0</v>
      </c>
      <c r="Z136">
        <v>0</v>
      </c>
      <c r="AA136">
        <v>0</v>
      </c>
      <c r="AB136">
        <v>0</v>
      </c>
      <c r="AC136">
        <v>0</v>
      </c>
      <c r="AD136">
        <v>0</v>
      </c>
      <c r="AE136">
        <v>0</v>
      </c>
      <c r="AF136" s="13">
        <v>0</v>
      </c>
      <c r="AG136" s="13">
        <v>0</v>
      </c>
      <c r="AH136" s="13">
        <v>0</v>
      </c>
      <c r="AI136" s="13">
        <v>0</v>
      </c>
      <c r="AJ136" s="13">
        <v>0</v>
      </c>
      <c r="AK136" s="13">
        <v>0</v>
      </c>
      <c r="AL136">
        <v>0</v>
      </c>
      <c r="AM136">
        <v>0</v>
      </c>
      <c r="AN136">
        <v>0</v>
      </c>
      <c r="AO136">
        <v>0</v>
      </c>
      <c r="AP136">
        <v>0</v>
      </c>
      <c r="AQ136">
        <v>0</v>
      </c>
      <c r="AR136">
        <v>0</v>
      </c>
      <c r="AS136">
        <v>0</v>
      </c>
      <c r="AT136">
        <v>0</v>
      </c>
      <c r="AU136">
        <v>0</v>
      </c>
      <c r="AV136">
        <v>0</v>
      </c>
      <c r="AW136">
        <v>0</v>
      </c>
      <c r="AX136">
        <v>0</v>
      </c>
      <c r="AY136">
        <v>0</v>
      </c>
      <c r="AZ136">
        <v>0</v>
      </c>
      <c r="BA136">
        <v>0</v>
      </c>
      <c r="BB136">
        <v>0</v>
      </c>
      <c r="BC136">
        <v>0</v>
      </c>
      <c r="BD136">
        <v>0</v>
      </c>
      <c r="BE136">
        <v>0</v>
      </c>
      <c r="BF136">
        <v>0</v>
      </c>
      <c r="BG136">
        <v>0</v>
      </c>
      <c r="BH136">
        <v>0</v>
      </c>
      <c r="BI136">
        <v>0</v>
      </c>
      <c r="BJ136">
        <v>0</v>
      </c>
      <c r="BK136">
        <v>0</v>
      </c>
      <c r="BL136">
        <f t="shared" si="14"/>
        <v>0</v>
      </c>
      <c r="BM136">
        <f t="shared" si="15"/>
        <v>0</v>
      </c>
      <c r="BN136">
        <f t="shared" si="16"/>
        <v>0</v>
      </c>
      <c r="BO136" s="13">
        <f t="shared" si="17"/>
        <v>0</v>
      </c>
      <c r="BP136">
        <f t="shared" si="18"/>
        <v>0</v>
      </c>
      <c r="BQ136">
        <f t="shared" si="19"/>
        <v>0</v>
      </c>
      <c r="BR136">
        <f t="shared" si="20"/>
        <v>0</v>
      </c>
    </row>
    <row r="137" spans="1:70" x14ac:dyDescent="0.35">
      <c r="A137">
        <v>4</v>
      </c>
      <c r="B137">
        <v>1</v>
      </c>
      <c r="C137">
        <v>0</v>
      </c>
      <c r="D137">
        <v>1</v>
      </c>
      <c r="E137">
        <v>0</v>
      </c>
      <c r="F137">
        <v>0</v>
      </c>
      <c r="G137">
        <v>0</v>
      </c>
      <c r="H137">
        <v>0</v>
      </c>
      <c r="I137">
        <v>0</v>
      </c>
      <c r="J137">
        <v>0</v>
      </c>
      <c r="K137">
        <v>0</v>
      </c>
      <c r="L137">
        <v>0</v>
      </c>
      <c r="M137">
        <v>0</v>
      </c>
      <c r="N137">
        <v>0</v>
      </c>
      <c r="O137">
        <v>0</v>
      </c>
      <c r="P137">
        <v>0</v>
      </c>
      <c r="Q137">
        <v>0</v>
      </c>
      <c r="R137">
        <v>0</v>
      </c>
      <c r="S137">
        <v>0</v>
      </c>
      <c r="T137">
        <v>0</v>
      </c>
      <c r="U137">
        <v>0</v>
      </c>
      <c r="V137">
        <v>0</v>
      </c>
      <c r="W137">
        <v>0</v>
      </c>
      <c r="X137">
        <v>0</v>
      </c>
      <c r="Y137">
        <v>0</v>
      </c>
      <c r="Z137">
        <v>0</v>
      </c>
      <c r="AA137">
        <v>0</v>
      </c>
      <c r="AB137">
        <v>0</v>
      </c>
      <c r="AC137">
        <v>0</v>
      </c>
      <c r="AD137">
        <v>0</v>
      </c>
      <c r="AE137">
        <v>0</v>
      </c>
      <c r="AF137" s="13">
        <v>0</v>
      </c>
      <c r="AG137" s="13">
        <v>0</v>
      </c>
      <c r="AH137" s="13">
        <v>0</v>
      </c>
      <c r="AI137" s="13">
        <v>0</v>
      </c>
      <c r="AJ137" s="13">
        <v>0</v>
      </c>
      <c r="AK137" s="13">
        <v>0</v>
      </c>
      <c r="AL137">
        <v>0</v>
      </c>
      <c r="AM137">
        <v>0</v>
      </c>
      <c r="AN137">
        <v>0</v>
      </c>
      <c r="AO137">
        <v>0</v>
      </c>
      <c r="AP137">
        <v>0</v>
      </c>
      <c r="AQ137">
        <v>0</v>
      </c>
      <c r="AR137">
        <v>0</v>
      </c>
      <c r="AS137">
        <v>0</v>
      </c>
      <c r="AT137">
        <v>0</v>
      </c>
      <c r="AU137">
        <v>0</v>
      </c>
      <c r="AV137">
        <v>0</v>
      </c>
      <c r="AW137">
        <v>0</v>
      </c>
      <c r="AX137">
        <v>0</v>
      </c>
      <c r="AY137">
        <v>0</v>
      </c>
      <c r="AZ137">
        <v>0</v>
      </c>
      <c r="BA137">
        <v>0</v>
      </c>
      <c r="BB137">
        <v>0</v>
      </c>
      <c r="BC137">
        <v>0</v>
      </c>
      <c r="BD137">
        <v>0</v>
      </c>
      <c r="BE137">
        <v>0</v>
      </c>
      <c r="BF137">
        <v>0</v>
      </c>
      <c r="BG137">
        <v>0</v>
      </c>
      <c r="BH137">
        <v>0</v>
      </c>
      <c r="BI137">
        <v>0</v>
      </c>
      <c r="BJ137">
        <v>0</v>
      </c>
      <c r="BK137">
        <v>0</v>
      </c>
      <c r="BL137">
        <f t="shared" si="14"/>
        <v>0</v>
      </c>
      <c r="BM137">
        <f t="shared" si="15"/>
        <v>0</v>
      </c>
      <c r="BN137">
        <f t="shared" si="16"/>
        <v>0</v>
      </c>
      <c r="BO137" s="13">
        <f t="shared" si="17"/>
        <v>0</v>
      </c>
      <c r="BP137">
        <f t="shared" si="18"/>
        <v>0</v>
      </c>
      <c r="BQ137">
        <f t="shared" si="19"/>
        <v>0</v>
      </c>
      <c r="BR137">
        <f t="shared" si="20"/>
        <v>0</v>
      </c>
    </row>
    <row r="138" spans="1:70" x14ac:dyDescent="0.35">
      <c r="A138">
        <v>4</v>
      </c>
      <c r="B138">
        <v>1</v>
      </c>
      <c r="C138">
        <v>0</v>
      </c>
      <c r="D138">
        <v>1</v>
      </c>
      <c r="E138">
        <v>0</v>
      </c>
      <c r="F138">
        <v>0</v>
      </c>
      <c r="G138">
        <v>0</v>
      </c>
      <c r="H138">
        <v>0</v>
      </c>
      <c r="I138">
        <v>0</v>
      </c>
      <c r="J138">
        <v>0</v>
      </c>
      <c r="K138">
        <v>0</v>
      </c>
      <c r="L138">
        <v>0</v>
      </c>
      <c r="M138">
        <v>0</v>
      </c>
      <c r="N138">
        <v>0</v>
      </c>
      <c r="O138">
        <v>0</v>
      </c>
      <c r="P138">
        <v>0</v>
      </c>
      <c r="Q138">
        <v>0</v>
      </c>
      <c r="R138">
        <v>0</v>
      </c>
      <c r="S138">
        <v>0</v>
      </c>
      <c r="T138">
        <v>0</v>
      </c>
      <c r="U138">
        <v>0</v>
      </c>
      <c r="V138">
        <v>0</v>
      </c>
      <c r="W138">
        <v>0</v>
      </c>
      <c r="X138">
        <v>0</v>
      </c>
      <c r="Y138">
        <v>0</v>
      </c>
      <c r="Z138">
        <v>0</v>
      </c>
      <c r="AA138">
        <v>0</v>
      </c>
      <c r="AB138">
        <v>0</v>
      </c>
      <c r="AC138">
        <v>0</v>
      </c>
      <c r="AD138">
        <v>0</v>
      </c>
      <c r="AE138">
        <v>0</v>
      </c>
      <c r="AF138" s="13">
        <v>0</v>
      </c>
      <c r="AG138" s="13">
        <v>0</v>
      </c>
      <c r="AH138" s="13">
        <v>0</v>
      </c>
      <c r="AI138" s="13">
        <v>0</v>
      </c>
      <c r="AJ138" s="13">
        <v>0</v>
      </c>
      <c r="AK138" s="13">
        <v>0</v>
      </c>
      <c r="AL138">
        <v>0</v>
      </c>
      <c r="AM138">
        <v>0</v>
      </c>
      <c r="AN138">
        <v>0</v>
      </c>
      <c r="AO138">
        <v>0</v>
      </c>
      <c r="AP138">
        <v>0</v>
      </c>
      <c r="AQ138">
        <v>0</v>
      </c>
      <c r="AR138">
        <v>0</v>
      </c>
      <c r="AS138">
        <v>0</v>
      </c>
      <c r="AT138">
        <v>0</v>
      </c>
      <c r="AU138">
        <v>0</v>
      </c>
      <c r="AV138">
        <v>0</v>
      </c>
      <c r="AW138">
        <v>0</v>
      </c>
      <c r="AX138">
        <v>0</v>
      </c>
      <c r="AY138">
        <v>0</v>
      </c>
      <c r="AZ138">
        <v>0</v>
      </c>
      <c r="BA138">
        <v>0</v>
      </c>
      <c r="BB138">
        <v>0</v>
      </c>
      <c r="BC138">
        <v>0</v>
      </c>
      <c r="BD138">
        <v>0</v>
      </c>
      <c r="BE138">
        <v>0</v>
      </c>
      <c r="BF138">
        <v>0</v>
      </c>
      <c r="BG138">
        <v>0</v>
      </c>
      <c r="BH138">
        <v>0</v>
      </c>
      <c r="BI138">
        <v>0</v>
      </c>
      <c r="BJ138">
        <v>0</v>
      </c>
      <c r="BK138">
        <v>0</v>
      </c>
      <c r="BL138">
        <f t="shared" si="14"/>
        <v>0</v>
      </c>
      <c r="BM138">
        <f t="shared" si="15"/>
        <v>0</v>
      </c>
      <c r="BN138">
        <f t="shared" si="16"/>
        <v>0</v>
      </c>
      <c r="BO138" s="13">
        <f t="shared" si="17"/>
        <v>0</v>
      </c>
      <c r="BP138">
        <f t="shared" si="18"/>
        <v>0</v>
      </c>
      <c r="BQ138">
        <f t="shared" si="19"/>
        <v>0</v>
      </c>
      <c r="BR138">
        <f t="shared" si="20"/>
        <v>0</v>
      </c>
    </row>
    <row r="139" spans="1:70" x14ac:dyDescent="0.35">
      <c r="A139">
        <v>4</v>
      </c>
      <c r="B139">
        <v>1</v>
      </c>
      <c r="C139">
        <v>0</v>
      </c>
      <c r="D139">
        <v>1</v>
      </c>
      <c r="E139">
        <v>0</v>
      </c>
      <c r="F139">
        <v>0</v>
      </c>
      <c r="G139">
        <v>0</v>
      </c>
      <c r="H139">
        <v>0</v>
      </c>
      <c r="I139">
        <v>0</v>
      </c>
      <c r="J139">
        <v>0</v>
      </c>
      <c r="K139">
        <v>0</v>
      </c>
      <c r="L139">
        <v>0</v>
      </c>
      <c r="M139">
        <v>0</v>
      </c>
      <c r="N139">
        <v>0</v>
      </c>
      <c r="O139">
        <v>0</v>
      </c>
      <c r="P139">
        <v>0</v>
      </c>
      <c r="Q139">
        <v>0</v>
      </c>
      <c r="R139">
        <v>0</v>
      </c>
      <c r="S139">
        <v>0</v>
      </c>
      <c r="T139">
        <v>0</v>
      </c>
      <c r="U139">
        <v>0</v>
      </c>
      <c r="V139">
        <v>0</v>
      </c>
      <c r="W139">
        <v>0</v>
      </c>
      <c r="X139">
        <v>0</v>
      </c>
      <c r="Y139">
        <v>0</v>
      </c>
      <c r="Z139">
        <v>0</v>
      </c>
      <c r="AA139">
        <v>0</v>
      </c>
      <c r="AB139">
        <v>0</v>
      </c>
      <c r="AC139">
        <v>0</v>
      </c>
      <c r="AD139">
        <v>0</v>
      </c>
      <c r="AE139">
        <v>0</v>
      </c>
      <c r="AF139" s="13">
        <v>0</v>
      </c>
      <c r="AG139" s="13">
        <v>0</v>
      </c>
      <c r="AH139" s="13">
        <v>0</v>
      </c>
      <c r="AI139" s="13">
        <v>0</v>
      </c>
      <c r="AJ139" s="13">
        <v>0</v>
      </c>
      <c r="AK139" s="13">
        <v>0</v>
      </c>
      <c r="AL139">
        <v>0</v>
      </c>
      <c r="AM139">
        <v>0</v>
      </c>
      <c r="AN139">
        <v>0</v>
      </c>
      <c r="AO139">
        <v>0</v>
      </c>
      <c r="AP139">
        <v>0</v>
      </c>
      <c r="AQ139">
        <v>0</v>
      </c>
      <c r="AR139">
        <v>0</v>
      </c>
      <c r="AS139">
        <v>0</v>
      </c>
      <c r="AT139">
        <v>0</v>
      </c>
      <c r="AU139">
        <v>0</v>
      </c>
      <c r="AV139">
        <v>0</v>
      </c>
      <c r="AW139">
        <v>0</v>
      </c>
      <c r="AX139">
        <v>0</v>
      </c>
      <c r="AY139">
        <v>0</v>
      </c>
      <c r="AZ139">
        <v>0</v>
      </c>
      <c r="BA139">
        <v>0</v>
      </c>
      <c r="BB139">
        <v>0</v>
      </c>
      <c r="BC139">
        <v>0</v>
      </c>
      <c r="BD139">
        <v>0</v>
      </c>
      <c r="BE139">
        <v>0</v>
      </c>
      <c r="BF139">
        <v>0</v>
      </c>
      <c r="BG139">
        <v>0</v>
      </c>
      <c r="BH139">
        <v>0</v>
      </c>
      <c r="BI139">
        <v>0</v>
      </c>
      <c r="BJ139">
        <v>0</v>
      </c>
      <c r="BK139">
        <v>0</v>
      </c>
      <c r="BL139">
        <f t="shared" si="14"/>
        <v>0</v>
      </c>
      <c r="BM139">
        <f t="shared" si="15"/>
        <v>0</v>
      </c>
      <c r="BN139">
        <f t="shared" si="16"/>
        <v>0</v>
      </c>
      <c r="BO139" s="13">
        <f t="shared" si="17"/>
        <v>0</v>
      </c>
      <c r="BP139">
        <f t="shared" si="18"/>
        <v>0</v>
      </c>
      <c r="BQ139">
        <f t="shared" si="19"/>
        <v>0</v>
      </c>
      <c r="BR139">
        <f t="shared" si="20"/>
        <v>0</v>
      </c>
    </row>
    <row r="140" spans="1:70" x14ac:dyDescent="0.35">
      <c r="A140">
        <v>4</v>
      </c>
      <c r="B140">
        <v>1</v>
      </c>
      <c r="C140">
        <v>0</v>
      </c>
      <c r="D140">
        <v>1</v>
      </c>
      <c r="E140">
        <v>0</v>
      </c>
      <c r="F140">
        <v>0</v>
      </c>
      <c r="G140">
        <v>0</v>
      </c>
      <c r="H140">
        <v>0</v>
      </c>
      <c r="I140">
        <v>0</v>
      </c>
      <c r="J140">
        <v>0</v>
      </c>
      <c r="K140">
        <v>0</v>
      </c>
      <c r="L140">
        <v>0</v>
      </c>
      <c r="M140">
        <v>0</v>
      </c>
      <c r="N140">
        <v>0</v>
      </c>
      <c r="O140">
        <v>0</v>
      </c>
      <c r="P140">
        <v>0</v>
      </c>
      <c r="Q140">
        <v>0</v>
      </c>
      <c r="R140">
        <v>0</v>
      </c>
      <c r="S140">
        <v>0</v>
      </c>
      <c r="T140">
        <v>0</v>
      </c>
      <c r="U140">
        <v>0</v>
      </c>
      <c r="V140">
        <v>0</v>
      </c>
      <c r="W140">
        <v>0</v>
      </c>
      <c r="X140">
        <v>0</v>
      </c>
      <c r="Y140">
        <v>0</v>
      </c>
      <c r="Z140">
        <v>0</v>
      </c>
      <c r="AA140">
        <v>0</v>
      </c>
      <c r="AB140">
        <v>0</v>
      </c>
      <c r="AC140">
        <v>0</v>
      </c>
      <c r="AD140">
        <v>0</v>
      </c>
      <c r="AE140">
        <v>0</v>
      </c>
      <c r="AF140" s="13">
        <v>0</v>
      </c>
      <c r="AG140" s="13">
        <v>0</v>
      </c>
      <c r="AH140" s="13">
        <v>0</v>
      </c>
      <c r="AI140" s="13">
        <v>0</v>
      </c>
      <c r="AJ140" s="13">
        <v>0</v>
      </c>
      <c r="AK140" s="13">
        <v>0</v>
      </c>
      <c r="AL140">
        <v>0</v>
      </c>
      <c r="AM140">
        <v>0</v>
      </c>
      <c r="AN140">
        <v>0</v>
      </c>
      <c r="AO140">
        <v>0</v>
      </c>
      <c r="AP140">
        <v>0</v>
      </c>
      <c r="AQ140">
        <v>0</v>
      </c>
      <c r="AR140">
        <v>0</v>
      </c>
      <c r="AS140">
        <v>0</v>
      </c>
      <c r="AT140">
        <v>0</v>
      </c>
      <c r="AU140">
        <v>0</v>
      </c>
      <c r="AV140">
        <v>0</v>
      </c>
      <c r="AW140">
        <v>0</v>
      </c>
      <c r="AX140">
        <v>0</v>
      </c>
      <c r="AY140">
        <v>0</v>
      </c>
      <c r="AZ140">
        <v>0</v>
      </c>
      <c r="BA140">
        <v>0</v>
      </c>
      <c r="BB140">
        <v>0</v>
      </c>
      <c r="BC140">
        <v>0</v>
      </c>
      <c r="BD140">
        <v>0</v>
      </c>
      <c r="BE140">
        <v>0</v>
      </c>
      <c r="BF140">
        <v>0</v>
      </c>
      <c r="BG140">
        <v>0</v>
      </c>
      <c r="BH140">
        <v>0</v>
      </c>
      <c r="BI140">
        <v>0</v>
      </c>
      <c r="BJ140">
        <v>0</v>
      </c>
      <c r="BK140">
        <v>0</v>
      </c>
      <c r="BL140">
        <f t="shared" si="14"/>
        <v>0</v>
      </c>
      <c r="BM140">
        <f t="shared" si="15"/>
        <v>0</v>
      </c>
      <c r="BN140">
        <f t="shared" si="16"/>
        <v>0</v>
      </c>
      <c r="BO140" s="13">
        <f t="shared" si="17"/>
        <v>0</v>
      </c>
      <c r="BP140">
        <f t="shared" si="18"/>
        <v>0</v>
      </c>
      <c r="BQ140">
        <f t="shared" si="19"/>
        <v>0</v>
      </c>
      <c r="BR140">
        <f t="shared" si="20"/>
        <v>0</v>
      </c>
    </row>
    <row r="141" spans="1:70" x14ac:dyDescent="0.35">
      <c r="A141">
        <v>4</v>
      </c>
      <c r="B141">
        <v>1</v>
      </c>
      <c r="C141">
        <v>0</v>
      </c>
      <c r="D141">
        <v>1</v>
      </c>
      <c r="E141">
        <v>0</v>
      </c>
      <c r="F141">
        <v>0</v>
      </c>
      <c r="G141">
        <v>0</v>
      </c>
      <c r="H141">
        <v>0</v>
      </c>
      <c r="I141">
        <v>0</v>
      </c>
      <c r="J141">
        <v>0</v>
      </c>
      <c r="K141">
        <v>0</v>
      </c>
      <c r="L141">
        <v>0</v>
      </c>
      <c r="M141">
        <v>0</v>
      </c>
      <c r="N141">
        <v>0</v>
      </c>
      <c r="O141">
        <v>0</v>
      </c>
      <c r="P141">
        <v>0</v>
      </c>
      <c r="Q141">
        <v>0</v>
      </c>
      <c r="R141">
        <v>0</v>
      </c>
      <c r="S141">
        <v>0</v>
      </c>
      <c r="T141">
        <v>0</v>
      </c>
      <c r="U141">
        <v>0</v>
      </c>
      <c r="V141">
        <v>0</v>
      </c>
      <c r="W141">
        <v>0</v>
      </c>
      <c r="X141">
        <v>0</v>
      </c>
      <c r="Y141">
        <v>0</v>
      </c>
      <c r="Z141">
        <v>0</v>
      </c>
      <c r="AA141">
        <v>0</v>
      </c>
      <c r="AB141">
        <v>0</v>
      </c>
      <c r="AC141">
        <v>0</v>
      </c>
      <c r="AD141">
        <v>0</v>
      </c>
      <c r="AE141">
        <v>0</v>
      </c>
      <c r="AF141" s="13">
        <v>0</v>
      </c>
      <c r="AG141" s="13">
        <v>0</v>
      </c>
      <c r="AH141" s="13">
        <v>0</v>
      </c>
      <c r="AI141" s="13">
        <v>0</v>
      </c>
      <c r="AJ141" s="13">
        <v>0</v>
      </c>
      <c r="AK141" s="13">
        <v>0</v>
      </c>
      <c r="AL141">
        <v>0</v>
      </c>
      <c r="AM141">
        <v>0</v>
      </c>
      <c r="AN141">
        <v>0</v>
      </c>
      <c r="AO141">
        <v>0</v>
      </c>
      <c r="AP141">
        <v>0</v>
      </c>
      <c r="AQ141">
        <v>0</v>
      </c>
      <c r="AR141">
        <v>0</v>
      </c>
      <c r="AS141">
        <v>0</v>
      </c>
      <c r="AT141">
        <v>0</v>
      </c>
      <c r="AU141">
        <v>0</v>
      </c>
      <c r="AV141">
        <v>0</v>
      </c>
      <c r="AW141">
        <v>0</v>
      </c>
      <c r="AX141">
        <v>0</v>
      </c>
      <c r="AY141">
        <v>0</v>
      </c>
      <c r="AZ141">
        <v>0</v>
      </c>
      <c r="BA141">
        <v>0</v>
      </c>
      <c r="BB141">
        <v>0</v>
      </c>
      <c r="BC141">
        <v>0</v>
      </c>
      <c r="BD141">
        <v>0</v>
      </c>
      <c r="BE141">
        <v>0</v>
      </c>
      <c r="BF141">
        <v>0</v>
      </c>
      <c r="BG141">
        <v>0</v>
      </c>
      <c r="BH141">
        <v>0</v>
      </c>
      <c r="BI141">
        <v>0</v>
      </c>
      <c r="BJ141">
        <v>0</v>
      </c>
      <c r="BK141">
        <v>0</v>
      </c>
      <c r="BL141">
        <f t="shared" si="14"/>
        <v>0</v>
      </c>
      <c r="BM141">
        <f t="shared" si="15"/>
        <v>0</v>
      </c>
      <c r="BN141">
        <f t="shared" si="16"/>
        <v>0</v>
      </c>
      <c r="BO141" s="13">
        <f t="shared" si="17"/>
        <v>0</v>
      </c>
      <c r="BP141">
        <f t="shared" si="18"/>
        <v>0</v>
      </c>
      <c r="BQ141">
        <f t="shared" si="19"/>
        <v>0</v>
      </c>
      <c r="BR141">
        <f t="shared" si="20"/>
        <v>0</v>
      </c>
    </row>
    <row r="142" spans="1:70" x14ac:dyDescent="0.35">
      <c r="A142">
        <v>5</v>
      </c>
      <c r="B142">
        <v>0</v>
      </c>
      <c r="C142">
        <v>0</v>
      </c>
      <c r="D142">
        <v>1</v>
      </c>
      <c r="E142">
        <v>0</v>
      </c>
      <c r="F142">
        <v>0</v>
      </c>
      <c r="G142">
        <v>0</v>
      </c>
      <c r="H142">
        <v>0</v>
      </c>
      <c r="I142">
        <v>0</v>
      </c>
      <c r="J142">
        <v>0</v>
      </c>
      <c r="K142">
        <v>0</v>
      </c>
      <c r="L142">
        <v>0</v>
      </c>
      <c r="M142">
        <v>0</v>
      </c>
      <c r="N142">
        <v>0</v>
      </c>
      <c r="O142">
        <v>0</v>
      </c>
      <c r="P142">
        <v>0</v>
      </c>
      <c r="Q142">
        <v>0</v>
      </c>
      <c r="R142">
        <v>0</v>
      </c>
      <c r="S142">
        <v>0</v>
      </c>
      <c r="T142">
        <v>0</v>
      </c>
      <c r="U142">
        <v>0</v>
      </c>
      <c r="V142">
        <v>0</v>
      </c>
      <c r="W142">
        <v>0</v>
      </c>
      <c r="X142">
        <v>0</v>
      </c>
      <c r="Y142">
        <v>0</v>
      </c>
      <c r="Z142">
        <v>0</v>
      </c>
      <c r="AA142">
        <v>0</v>
      </c>
      <c r="AB142">
        <v>0</v>
      </c>
      <c r="AC142">
        <v>0</v>
      </c>
      <c r="AD142">
        <v>0</v>
      </c>
      <c r="AE142">
        <v>0</v>
      </c>
      <c r="AF142">
        <v>0</v>
      </c>
      <c r="AG142">
        <v>0</v>
      </c>
      <c r="AH142">
        <v>0</v>
      </c>
      <c r="AI142">
        <v>0</v>
      </c>
      <c r="AJ142">
        <v>0</v>
      </c>
      <c r="AK142">
        <v>0</v>
      </c>
      <c r="AL142">
        <v>0</v>
      </c>
      <c r="AM142">
        <v>0</v>
      </c>
      <c r="AN142">
        <v>0</v>
      </c>
      <c r="AO142">
        <v>0</v>
      </c>
      <c r="AP142">
        <v>0</v>
      </c>
      <c r="AQ142">
        <v>0</v>
      </c>
      <c r="AR142">
        <v>0</v>
      </c>
      <c r="AS142">
        <v>0</v>
      </c>
      <c r="AT142">
        <v>0</v>
      </c>
      <c r="AU142">
        <v>0</v>
      </c>
      <c r="AV142">
        <v>0</v>
      </c>
      <c r="AW142">
        <v>0</v>
      </c>
      <c r="AX142">
        <v>0</v>
      </c>
      <c r="AY142">
        <v>0</v>
      </c>
      <c r="AZ142">
        <v>0</v>
      </c>
      <c r="BA142">
        <v>0</v>
      </c>
      <c r="BB142">
        <v>0</v>
      </c>
      <c r="BC142">
        <v>0</v>
      </c>
      <c r="BD142">
        <v>0</v>
      </c>
      <c r="BE142">
        <v>0</v>
      </c>
      <c r="BF142">
        <v>0</v>
      </c>
      <c r="BG142">
        <v>0</v>
      </c>
      <c r="BH142">
        <v>0</v>
      </c>
      <c r="BI142">
        <v>0</v>
      </c>
      <c r="BJ142">
        <v>0</v>
      </c>
      <c r="BK142">
        <v>0</v>
      </c>
      <c r="BL142">
        <f t="shared" si="14"/>
        <v>0</v>
      </c>
      <c r="BM142">
        <f t="shared" si="15"/>
        <v>0</v>
      </c>
      <c r="BN142">
        <f t="shared" si="16"/>
        <v>0</v>
      </c>
      <c r="BO142" s="13">
        <f t="shared" si="17"/>
        <v>0</v>
      </c>
      <c r="BP142">
        <f t="shared" si="18"/>
        <v>0</v>
      </c>
      <c r="BQ142">
        <f t="shared" si="19"/>
        <v>0</v>
      </c>
      <c r="BR142">
        <f t="shared" si="20"/>
        <v>0</v>
      </c>
    </row>
    <row r="143" spans="1:70" x14ac:dyDescent="0.35">
      <c r="A143">
        <v>5</v>
      </c>
      <c r="B143">
        <v>0</v>
      </c>
      <c r="C143">
        <v>0</v>
      </c>
      <c r="D143">
        <v>1</v>
      </c>
      <c r="E143">
        <v>0</v>
      </c>
      <c r="F143">
        <v>0</v>
      </c>
      <c r="G143">
        <v>0</v>
      </c>
      <c r="H143">
        <v>0</v>
      </c>
      <c r="I143">
        <v>0</v>
      </c>
      <c r="J143">
        <v>0</v>
      </c>
      <c r="K143">
        <v>0</v>
      </c>
      <c r="L143">
        <v>0</v>
      </c>
      <c r="M143">
        <v>0</v>
      </c>
      <c r="N143">
        <v>0</v>
      </c>
      <c r="O143">
        <v>0</v>
      </c>
      <c r="P143">
        <v>0</v>
      </c>
      <c r="Q143">
        <v>0</v>
      </c>
      <c r="R143">
        <v>0</v>
      </c>
      <c r="S143">
        <v>0</v>
      </c>
      <c r="T143">
        <v>0</v>
      </c>
      <c r="U143">
        <v>0</v>
      </c>
      <c r="V143">
        <v>0</v>
      </c>
      <c r="W143">
        <v>0</v>
      </c>
      <c r="X143">
        <v>0</v>
      </c>
      <c r="Y143">
        <v>0</v>
      </c>
      <c r="Z143">
        <v>0</v>
      </c>
      <c r="AA143">
        <v>0</v>
      </c>
      <c r="AB143">
        <v>0</v>
      </c>
      <c r="AC143">
        <v>0</v>
      </c>
      <c r="AD143">
        <v>0</v>
      </c>
      <c r="AE143">
        <v>0</v>
      </c>
      <c r="AF143">
        <v>0</v>
      </c>
      <c r="AG143">
        <v>0</v>
      </c>
      <c r="AH143">
        <v>0</v>
      </c>
      <c r="AI143">
        <v>0</v>
      </c>
      <c r="AJ143">
        <v>0</v>
      </c>
      <c r="AK143">
        <v>0</v>
      </c>
      <c r="AL143">
        <v>0</v>
      </c>
      <c r="AM143">
        <v>0</v>
      </c>
      <c r="AN143">
        <v>0</v>
      </c>
      <c r="AO143">
        <v>0</v>
      </c>
      <c r="AP143">
        <v>0</v>
      </c>
      <c r="AQ143">
        <v>0</v>
      </c>
      <c r="AR143">
        <v>0</v>
      </c>
      <c r="AS143">
        <v>0</v>
      </c>
      <c r="AT143">
        <v>0</v>
      </c>
      <c r="AU143">
        <v>0</v>
      </c>
      <c r="AV143">
        <v>0</v>
      </c>
      <c r="AW143">
        <v>0</v>
      </c>
      <c r="AX143">
        <v>0</v>
      </c>
      <c r="AY143">
        <v>0</v>
      </c>
      <c r="AZ143">
        <v>0</v>
      </c>
      <c r="BA143">
        <v>0</v>
      </c>
      <c r="BB143">
        <v>0</v>
      </c>
      <c r="BC143">
        <v>0</v>
      </c>
      <c r="BD143">
        <v>0</v>
      </c>
      <c r="BE143">
        <v>0</v>
      </c>
      <c r="BF143">
        <v>0</v>
      </c>
      <c r="BG143">
        <v>0</v>
      </c>
      <c r="BH143">
        <v>0</v>
      </c>
      <c r="BI143">
        <v>0</v>
      </c>
      <c r="BJ143">
        <v>0</v>
      </c>
      <c r="BK143">
        <v>0</v>
      </c>
      <c r="BL143">
        <f t="shared" si="14"/>
        <v>0</v>
      </c>
      <c r="BM143">
        <f t="shared" si="15"/>
        <v>0</v>
      </c>
      <c r="BN143">
        <f t="shared" si="16"/>
        <v>0</v>
      </c>
      <c r="BO143" s="13">
        <f t="shared" si="17"/>
        <v>0</v>
      </c>
      <c r="BP143">
        <f t="shared" si="18"/>
        <v>0</v>
      </c>
      <c r="BQ143">
        <f t="shared" si="19"/>
        <v>0</v>
      </c>
      <c r="BR143">
        <f t="shared" si="20"/>
        <v>0</v>
      </c>
    </row>
    <row r="144" spans="1:70" x14ac:dyDescent="0.35">
      <c r="A144">
        <v>5</v>
      </c>
      <c r="B144">
        <v>0</v>
      </c>
      <c r="C144">
        <v>0</v>
      </c>
      <c r="D144">
        <v>1</v>
      </c>
      <c r="E144">
        <v>0</v>
      </c>
      <c r="F144">
        <v>0</v>
      </c>
      <c r="G144">
        <v>0</v>
      </c>
      <c r="H144">
        <v>0</v>
      </c>
      <c r="I144">
        <v>0</v>
      </c>
      <c r="J144">
        <v>0</v>
      </c>
      <c r="K144">
        <v>0</v>
      </c>
      <c r="L144">
        <v>0</v>
      </c>
      <c r="M144">
        <v>0</v>
      </c>
      <c r="N144">
        <v>0</v>
      </c>
      <c r="O144">
        <v>0</v>
      </c>
      <c r="P144">
        <v>0</v>
      </c>
      <c r="Q144">
        <v>0</v>
      </c>
      <c r="R144">
        <v>0</v>
      </c>
      <c r="S144">
        <v>0</v>
      </c>
      <c r="T144">
        <v>0</v>
      </c>
      <c r="U144">
        <v>0</v>
      </c>
      <c r="V144">
        <v>0</v>
      </c>
      <c r="W144">
        <v>0</v>
      </c>
      <c r="X144">
        <v>0</v>
      </c>
      <c r="Y144">
        <v>0</v>
      </c>
      <c r="Z144">
        <v>0</v>
      </c>
      <c r="AA144">
        <v>0</v>
      </c>
      <c r="AB144">
        <v>0</v>
      </c>
      <c r="AC144">
        <v>0</v>
      </c>
      <c r="AD144">
        <v>0</v>
      </c>
      <c r="AE144">
        <v>0</v>
      </c>
      <c r="AF144">
        <v>0</v>
      </c>
      <c r="AG144">
        <v>0</v>
      </c>
      <c r="AH144">
        <v>0</v>
      </c>
      <c r="AI144">
        <v>0</v>
      </c>
      <c r="AJ144">
        <v>0</v>
      </c>
      <c r="AK144">
        <v>0</v>
      </c>
      <c r="AL144">
        <v>0</v>
      </c>
      <c r="AM144">
        <v>0</v>
      </c>
      <c r="AN144">
        <v>0</v>
      </c>
      <c r="AO144">
        <v>0</v>
      </c>
      <c r="AP144">
        <v>0</v>
      </c>
      <c r="AQ144">
        <v>0</v>
      </c>
      <c r="AR144">
        <v>0</v>
      </c>
      <c r="AS144">
        <v>0</v>
      </c>
      <c r="AT144">
        <v>0</v>
      </c>
      <c r="AU144">
        <v>0</v>
      </c>
      <c r="AV144">
        <v>0</v>
      </c>
      <c r="AW144">
        <v>0</v>
      </c>
      <c r="AX144">
        <v>0</v>
      </c>
      <c r="AY144">
        <v>0</v>
      </c>
      <c r="AZ144">
        <v>0</v>
      </c>
      <c r="BA144">
        <v>0</v>
      </c>
      <c r="BB144">
        <v>0</v>
      </c>
      <c r="BC144">
        <v>0</v>
      </c>
      <c r="BD144">
        <v>0</v>
      </c>
      <c r="BE144">
        <v>0</v>
      </c>
      <c r="BF144">
        <v>0</v>
      </c>
      <c r="BG144">
        <v>0</v>
      </c>
      <c r="BH144">
        <v>0</v>
      </c>
      <c r="BI144">
        <v>0</v>
      </c>
      <c r="BJ144">
        <v>0</v>
      </c>
      <c r="BK144">
        <v>0</v>
      </c>
      <c r="BL144">
        <f t="shared" si="14"/>
        <v>0</v>
      </c>
      <c r="BM144">
        <f t="shared" si="15"/>
        <v>0</v>
      </c>
      <c r="BN144">
        <f t="shared" si="16"/>
        <v>0</v>
      </c>
      <c r="BO144" s="13">
        <f t="shared" si="17"/>
        <v>0</v>
      </c>
      <c r="BP144">
        <f t="shared" si="18"/>
        <v>0</v>
      </c>
      <c r="BQ144">
        <f t="shared" si="19"/>
        <v>0</v>
      </c>
      <c r="BR144">
        <f t="shared" si="20"/>
        <v>0</v>
      </c>
    </row>
    <row r="145" spans="1:70" x14ac:dyDescent="0.35">
      <c r="A145">
        <v>5</v>
      </c>
      <c r="B145">
        <v>0</v>
      </c>
      <c r="C145">
        <v>0</v>
      </c>
      <c r="D145">
        <v>1</v>
      </c>
      <c r="E145">
        <v>0</v>
      </c>
      <c r="F145">
        <v>0</v>
      </c>
      <c r="G145">
        <v>0</v>
      </c>
      <c r="H145">
        <v>0</v>
      </c>
      <c r="I145">
        <v>0</v>
      </c>
      <c r="J145">
        <v>0</v>
      </c>
      <c r="K145">
        <v>0</v>
      </c>
      <c r="L145">
        <v>0</v>
      </c>
      <c r="M145">
        <v>0</v>
      </c>
      <c r="N145">
        <v>0</v>
      </c>
      <c r="O145">
        <v>0</v>
      </c>
      <c r="P145">
        <v>0</v>
      </c>
      <c r="Q145">
        <v>0</v>
      </c>
      <c r="R145">
        <v>0</v>
      </c>
      <c r="S145">
        <v>0</v>
      </c>
      <c r="T145">
        <v>0</v>
      </c>
      <c r="U145">
        <v>0</v>
      </c>
      <c r="V145">
        <v>0</v>
      </c>
      <c r="W145">
        <v>0</v>
      </c>
      <c r="X145">
        <v>0</v>
      </c>
      <c r="Y145">
        <v>0</v>
      </c>
      <c r="Z145">
        <v>0</v>
      </c>
      <c r="AA145">
        <v>0</v>
      </c>
      <c r="AB145">
        <v>0</v>
      </c>
      <c r="AC145">
        <v>0</v>
      </c>
      <c r="AD145">
        <v>0</v>
      </c>
      <c r="AE145">
        <v>0</v>
      </c>
      <c r="AF145">
        <v>0</v>
      </c>
      <c r="AG145">
        <v>0</v>
      </c>
      <c r="AH145">
        <v>0</v>
      </c>
      <c r="AI145">
        <v>0</v>
      </c>
      <c r="AJ145">
        <v>0</v>
      </c>
      <c r="AK145">
        <v>0</v>
      </c>
      <c r="AL145">
        <v>0</v>
      </c>
      <c r="AM145">
        <v>0</v>
      </c>
      <c r="AN145">
        <v>0</v>
      </c>
      <c r="AO145">
        <v>0</v>
      </c>
      <c r="AP145">
        <v>0</v>
      </c>
      <c r="AQ145">
        <v>0</v>
      </c>
      <c r="AR145">
        <v>0</v>
      </c>
      <c r="AS145">
        <v>0</v>
      </c>
      <c r="AT145">
        <v>0</v>
      </c>
      <c r="AU145">
        <v>0</v>
      </c>
      <c r="AV145">
        <v>0</v>
      </c>
      <c r="AW145">
        <v>0</v>
      </c>
      <c r="AX145">
        <v>0</v>
      </c>
      <c r="AY145">
        <v>0</v>
      </c>
      <c r="AZ145">
        <v>0</v>
      </c>
      <c r="BA145">
        <v>0</v>
      </c>
      <c r="BB145">
        <v>0</v>
      </c>
      <c r="BC145">
        <v>0</v>
      </c>
      <c r="BD145">
        <v>0</v>
      </c>
      <c r="BE145">
        <v>0</v>
      </c>
      <c r="BF145">
        <v>0</v>
      </c>
      <c r="BG145">
        <v>0</v>
      </c>
      <c r="BH145">
        <v>0</v>
      </c>
      <c r="BI145">
        <v>0</v>
      </c>
      <c r="BJ145">
        <v>0</v>
      </c>
      <c r="BK145">
        <v>0</v>
      </c>
      <c r="BL145">
        <f t="shared" si="14"/>
        <v>0</v>
      </c>
      <c r="BM145">
        <f t="shared" si="15"/>
        <v>0</v>
      </c>
      <c r="BN145">
        <f t="shared" si="16"/>
        <v>0</v>
      </c>
      <c r="BO145" s="13">
        <f t="shared" si="17"/>
        <v>0</v>
      </c>
      <c r="BP145">
        <f t="shared" si="18"/>
        <v>0</v>
      </c>
      <c r="BQ145">
        <f t="shared" si="19"/>
        <v>0</v>
      </c>
      <c r="BR145">
        <f t="shared" si="20"/>
        <v>0</v>
      </c>
    </row>
    <row r="146" spans="1:70" x14ac:dyDescent="0.35">
      <c r="A146">
        <v>5</v>
      </c>
      <c r="B146">
        <v>0</v>
      </c>
      <c r="C146">
        <v>0</v>
      </c>
      <c r="D146">
        <v>1</v>
      </c>
      <c r="E146">
        <v>0</v>
      </c>
      <c r="F146">
        <v>0</v>
      </c>
      <c r="G146">
        <v>0</v>
      </c>
      <c r="H146">
        <v>0</v>
      </c>
      <c r="I146">
        <v>0</v>
      </c>
      <c r="J146">
        <v>0</v>
      </c>
      <c r="K146">
        <v>0</v>
      </c>
      <c r="L146">
        <v>0</v>
      </c>
      <c r="M146">
        <v>0</v>
      </c>
      <c r="N146">
        <v>0</v>
      </c>
      <c r="O146">
        <v>0</v>
      </c>
      <c r="P146">
        <v>0</v>
      </c>
      <c r="Q146">
        <v>0</v>
      </c>
      <c r="R146">
        <v>0</v>
      </c>
      <c r="S146">
        <v>0</v>
      </c>
      <c r="T146">
        <v>0</v>
      </c>
      <c r="U146">
        <v>0</v>
      </c>
      <c r="V146">
        <v>0</v>
      </c>
      <c r="W146">
        <v>0</v>
      </c>
      <c r="X146">
        <v>0</v>
      </c>
      <c r="Y146">
        <v>0</v>
      </c>
      <c r="Z146">
        <v>0</v>
      </c>
      <c r="AA146">
        <v>0</v>
      </c>
      <c r="AB146">
        <v>0</v>
      </c>
      <c r="AC146">
        <v>0</v>
      </c>
      <c r="AD146">
        <v>0</v>
      </c>
      <c r="AE146">
        <v>0</v>
      </c>
      <c r="AF146">
        <v>0</v>
      </c>
      <c r="AG146">
        <v>0</v>
      </c>
      <c r="AH146">
        <v>0</v>
      </c>
      <c r="AI146">
        <v>0</v>
      </c>
      <c r="AJ146">
        <v>0</v>
      </c>
      <c r="AK146">
        <v>0</v>
      </c>
      <c r="AL146">
        <v>0</v>
      </c>
      <c r="AM146">
        <v>0</v>
      </c>
      <c r="AN146">
        <v>0</v>
      </c>
      <c r="AO146">
        <v>0</v>
      </c>
      <c r="AP146">
        <v>0</v>
      </c>
      <c r="AQ146">
        <v>0</v>
      </c>
      <c r="AR146">
        <v>0</v>
      </c>
      <c r="AS146">
        <v>0</v>
      </c>
      <c r="AT146">
        <v>0</v>
      </c>
      <c r="AU146">
        <v>0</v>
      </c>
      <c r="AV146">
        <v>0</v>
      </c>
      <c r="AW146">
        <v>0</v>
      </c>
      <c r="AX146">
        <v>0</v>
      </c>
      <c r="AY146">
        <v>0</v>
      </c>
      <c r="AZ146">
        <v>0</v>
      </c>
      <c r="BA146">
        <v>0</v>
      </c>
      <c r="BB146">
        <v>0</v>
      </c>
      <c r="BC146">
        <v>0</v>
      </c>
      <c r="BD146">
        <v>0</v>
      </c>
      <c r="BE146">
        <v>0</v>
      </c>
      <c r="BF146">
        <v>0</v>
      </c>
      <c r="BG146">
        <v>0</v>
      </c>
      <c r="BH146">
        <v>0</v>
      </c>
      <c r="BI146">
        <v>0</v>
      </c>
      <c r="BJ146">
        <v>0</v>
      </c>
      <c r="BK146">
        <v>0</v>
      </c>
      <c r="BL146">
        <f t="shared" si="14"/>
        <v>0</v>
      </c>
      <c r="BM146">
        <f t="shared" si="15"/>
        <v>0</v>
      </c>
      <c r="BN146">
        <f t="shared" si="16"/>
        <v>0</v>
      </c>
      <c r="BO146" s="13">
        <f t="shared" si="17"/>
        <v>0</v>
      </c>
      <c r="BP146">
        <f t="shared" si="18"/>
        <v>0</v>
      </c>
      <c r="BQ146">
        <f t="shared" si="19"/>
        <v>0</v>
      </c>
      <c r="BR146">
        <f t="shared" si="20"/>
        <v>0</v>
      </c>
    </row>
    <row r="147" spans="1:70" x14ac:dyDescent="0.35">
      <c r="A147">
        <v>5</v>
      </c>
      <c r="B147">
        <v>1</v>
      </c>
      <c r="C147">
        <v>0</v>
      </c>
      <c r="D147">
        <v>1</v>
      </c>
      <c r="E147">
        <v>0</v>
      </c>
      <c r="F147">
        <v>0</v>
      </c>
      <c r="G147">
        <v>0</v>
      </c>
      <c r="H147">
        <v>0</v>
      </c>
      <c r="I147">
        <v>0</v>
      </c>
      <c r="J147">
        <v>0</v>
      </c>
      <c r="K147">
        <v>0</v>
      </c>
      <c r="L147">
        <v>0</v>
      </c>
      <c r="M147">
        <v>0</v>
      </c>
      <c r="N147">
        <v>0</v>
      </c>
      <c r="O147">
        <v>0</v>
      </c>
      <c r="P147">
        <v>0</v>
      </c>
      <c r="Q147">
        <v>0</v>
      </c>
      <c r="R147">
        <v>0</v>
      </c>
      <c r="S147">
        <v>0</v>
      </c>
      <c r="T147">
        <v>0</v>
      </c>
      <c r="U147">
        <v>0</v>
      </c>
      <c r="V147">
        <v>0</v>
      </c>
      <c r="W147">
        <v>0</v>
      </c>
      <c r="X147">
        <v>0</v>
      </c>
      <c r="Y147">
        <v>0</v>
      </c>
      <c r="Z147">
        <v>0</v>
      </c>
      <c r="AA147">
        <v>0</v>
      </c>
      <c r="AB147">
        <v>0</v>
      </c>
      <c r="AC147">
        <v>0</v>
      </c>
      <c r="AD147">
        <v>0</v>
      </c>
      <c r="AE147">
        <v>0</v>
      </c>
      <c r="AF147" s="13">
        <v>0</v>
      </c>
      <c r="AG147" s="13">
        <v>0</v>
      </c>
      <c r="AH147" s="13">
        <v>0</v>
      </c>
      <c r="AI147" s="13">
        <v>0</v>
      </c>
      <c r="AJ147" s="13">
        <v>0</v>
      </c>
      <c r="AK147" s="13">
        <v>0</v>
      </c>
      <c r="AL147">
        <v>0</v>
      </c>
      <c r="AM147">
        <v>0</v>
      </c>
      <c r="AN147">
        <v>0</v>
      </c>
      <c r="AO147">
        <v>0</v>
      </c>
      <c r="AP147">
        <v>0</v>
      </c>
      <c r="AQ147">
        <v>0</v>
      </c>
      <c r="AR147">
        <v>0</v>
      </c>
      <c r="AS147">
        <v>0</v>
      </c>
      <c r="AT147">
        <v>0</v>
      </c>
      <c r="AU147">
        <v>0</v>
      </c>
      <c r="AV147">
        <v>0</v>
      </c>
      <c r="AW147">
        <v>0</v>
      </c>
      <c r="AX147">
        <v>0</v>
      </c>
      <c r="AY147">
        <v>0</v>
      </c>
      <c r="AZ147">
        <v>0</v>
      </c>
      <c r="BA147">
        <v>0</v>
      </c>
      <c r="BB147">
        <v>0</v>
      </c>
      <c r="BC147">
        <v>0</v>
      </c>
      <c r="BD147">
        <v>0</v>
      </c>
      <c r="BE147">
        <v>0</v>
      </c>
      <c r="BF147">
        <v>0</v>
      </c>
      <c r="BG147">
        <v>0</v>
      </c>
      <c r="BH147">
        <v>0</v>
      </c>
      <c r="BI147">
        <v>0</v>
      </c>
      <c r="BJ147">
        <v>0</v>
      </c>
      <c r="BK147">
        <v>0</v>
      </c>
      <c r="BL147">
        <f t="shared" si="14"/>
        <v>0</v>
      </c>
      <c r="BM147">
        <f t="shared" si="15"/>
        <v>0</v>
      </c>
      <c r="BN147">
        <f t="shared" si="16"/>
        <v>0</v>
      </c>
      <c r="BO147" s="13">
        <f t="shared" si="17"/>
        <v>0</v>
      </c>
      <c r="BP147">
        <f t="shared" si="18"/>
        <v>0</v>
      </c>
      <c r="BQ147">
        <f t="shared" si="19"/>
        <v>0</v>
      </c>
      <c r="BR147">
        <f t="shared" si="20"/>
        <v>0</v>
      </c>
    </row>
    <row r="148" spans="1:70" x14ac:dyDescent="0.35">
      <c r="A148">
        <v>5</v>
      </c>
      <c r="B148">
        <v>1</v>
      </c>
      <c r="C148">
        <v>0</v>
      </c>
      <c r="D148">
        <v>1</v>
      </c>
      <c r="E148">
        <v>0</v>
      </c>
      <c r="F148">
        <v>0</v>
      </c>
      <c r="G148">
        <v>0</v>
      </c>
      <c r="H148">
        <v>0</v>
      </c>
      <c r="I148">
        <v>0</v>
      </c>
      <c r="J148">
        <v>0</v>
      </c>
      <c r="K148">
        <v>0</v>
      </c>
      <c r="L148">
        <v>0</v>
      </c>
      <c r="M148">
        <v>0</v>
      </c>
      <c r="N148">
        <v>0</v>
      </c>
      <c r="O148">
        <v>0</v>
      </c>
      <c r="P148">
        <v>0</v>
      </c>
      <c r="Q148">
        <v>0</v>
      </c>
      <c r="R148">
        <v>0</v>
      </c>
      <c r="S148">
        <v>0</v>
      </c>
      <c r="T148">
        <v>0</v>
      </c>
      <c r="U148">
        <v>0</v>
      </c>
      <c r="V148">
        <v>0</v>
      </c>
      <c r="W148">
        <v>0</v>
      </c>
      <c r="X148">
        <v>0</v>
      </c>
      <c r="Y148">
        <v>0</v>
      </c>
      <c r="Z148">
        <v>0</v>
      </c>
      <c r="AA148">
        <v>0</v>
      </c>
      <c r="AB148">
        <v>0</v>
      </c>
      <c r="AC148">
        <v>0</v>
      </c>
      <c r="AD148">
        <v>0</v>
      </c>
      <c r="AE148">
        <v>0</v>
      </c>
      <c r="AF148" s="13">
        <v>0</v>
      </c>
      <c r="AG148" s="13">
        <v>0</v>
      </c>
      <c r="AH148" s="13">
        <v>0</v>
      </c>
      <c r="AI148" s="13">
        <v>0</v>
      </c>
      <c r="AJ148" s="13">
        <v>0</v>
      </c>
      <c r="AK148" s="13">
        <v>0</v>
      </c>
      <c r="AL148">
        <v>0</v>
      </c>
      <c r="AM148">
        <v>0</v>
      </c>
      <c r="AN148">
        <v>0</v>
      </c>
      <c r="AO148">
        <v>0</v>
      </c>
      <c r="AP148">
        <v>0</v>
      </c>
      <c r="AQ148">
        <v>0</v>
      </c>
      <c r="AR148">
        <v>0</v>
      </c>
      <c r="AS148">
        <v>0</v>
      </c>
      <c r="AT148">
        <v>0</v>
      </c>
      <c r="AU148">
        <v>0</v>
      </c>
      <c r="AV148">
        <v>0</v>
      </c>
      <c r="AW148">
        <v>0</v>
      </c>
      <c r="AX148">
        <v>0</v>
      </c>
      <c r="AY148">
        <v>0</v>
      </c>
      <c r="AZ148">
        <v>0</v>
      </c>
      <c r="BA148">
        <v>0</v>
      </c>
      <c r="BB148">
        <v>0</v>
      </c>
      <c r="BC148">
        <v>0</v>
      </c>
      <c r="BD148">
        <v>0</v>
      </c>
      <c r="BE148">
        <v>0</v>
      </c>
      <c r="BF148">
        <v>0</v>
      </c>
      <c r="BG148">
        <v>0</v>
      </c>
      <c r="BH148">
        <v>0</v>
      </c>
      <c r="BI148">
        <v>0</v>
      </c>
      <c r="BJ148">
        <v>0</v>
      </c>
      <c r="BK148">
        <v>0</v>
      </c>
      <c r="BL148">
        <f t="shared" si="14"/>
        <v>0</v>
      </c>
      <c r="BM148">
        <f t="shared" si="15"/>
        <v>0</v>
      </c>
      <c r="BN148">
        <f t="shared" si="16"/>
        <v>0</v>
      </c>
      <c r="BO148" s="13">
        <f t="shared" si="17"/>
        <v>0</v>
      </c>
      <c r="BP148">
        <f t="shared" si="18"/>
        <v>0</v>
      </c>
      <c r="BQ148">
        <f t="shared" si="19"/>
        <v>0</v>
      </c>
      <c r="BR148">
        <f t="shared" si="20"/>
        <v>0</v>
      </c>
    </row>
    <row r="149" spans="1:70" x14ac:dyDescent="0.35">
      <c r="A149">
        <v>5</v>
      </c>
      <c r="B149">
        <v>1</v>
      </c>
      <c r="C149">
        <v>0</v>
      </c>
      <c r="D149">
        <v>1</v>
      </c>
      <c r="E149">
        <v>0</v>
      </c>
      <c r="F149">
        <v>0</v>
      </c>
      <c r="G149">
        <v>0</v>
      </c>
      <c r="H149">
        <v>0</v>
      </c>
      <c r="I149">
        <v>0</v>
      </c>
      <c r="J149">
        <v>0</v>
      </c>
      <c r="K149">
        <v>0</v>
      </c>
      <c r="L149">
        <v>0</v>
      </c>
      <c r="M149">
        <v>0</v>
      </c>
      <c r="N149">
        <v>0</v>
      </c>
      <c r="O149">
        <v>0</v>
      </c>
      <c r="P149">
        <v>0</v>
      </c>
      <c r="Q149">
        <v>0</v>
      </c>
      <c r="R149">
        <v>0</v>
      </c>
      <c r="S149">
        <v>0</v>
      </c>
      <c r="T149">
        <v>0</v>
      </c>
      <c r="U149">
        <v>0</v>
      </c>
      <c r="V149">
        <v>0</v>
      </c>
      <c r="W149">
        <v>0</v>
      </c>
      <c r="X149">
        <v>0</v>
      </c>
      <c r="Y149">
        <v>0</v>
      </c>
      <c r="Z149">
        <v>0</v>
      </c>
      <c r="AA149">
        <v>0</v>
      </c>
      <c r="AB149">
        <v>0</v>
      </c>
      <c r="AC149">
        <v>0</v>
      </c>
      <c r="AD149">
        <v>0</v>
      </c>
      <c r="AE149">
        <v>0</v>
      </c>
      <c r="AF149" s="13">
        <v>0</v>
      </c>
      <c r="AG149" s="13">
        <v>0</v>
      </c>
      <c r="AH149" s="13">
        <v>0</v>
      </c>
      <c r="AI149" s="13">
        <v>0</v>
      </c>
      <c r="AJ149" s="13">
        <v>0</v>
      </c>
      <c r="AK149" s="13">
        <v>0</v>
      </c>
      <c r="AL149">
        <v>0</v>
      </c>
      <c r="AM149">
        <v>0</v>
      </c>
      <c r="AN149">
        <v>0</v>
      </c>
      <c r="AO149">
        <v>0</v>
      </c>
      <c r="AP149">
        <v>0</v>
      </c>
      <c r="AQ149">
        <v>0</v>
      </c>
      <c r="AR149">
        <v>0</v>
      </c>
      <c r="AS149">
        <v>0</v>
      </c>
      <c r="AT149">
        <v>0</v>
      </c>
      <c r="AU149">
        <v>0</v>
      </c>
      <c r="AV149">
        <v>0</v>
      </c>
      <c r="AW149">
        <v>0</v>
      </c>
      <c r="AX149">
        <v>0</v>
      </c>
      <c r="AY149">
        <v>0</v>
      </c>
      <c r="AZ149">
        <v>0</v>
      </c>
      <c r="BA149">
        <v>0</v>
      </c>
      <c r="BB149">
        <v>0</v>
      </c>
      <c r="BC149">
        <v>0</v>
      </c>
      <c r="BD149">
        <v>0</v>
      </c>
      <c r="BE149">
        <v>0</v>
      </c>
      <c r="BF149">
        <v>0</v>
      </c>
      <c r="BG149">
        <v>0</v>
      </c>
      <c r="BH149">
        <v>0</v>
      </c>
      <c r="BI149">
        <v>0</v>
      </c>
      <c r="BJ149">
        <v>0</v>
      </c>
      <c r="BK149">
        <v>0</v>
      </c>
      <c r="BL149">
        <f t="shared" si="14"/>
        <v>0</v>
      </c>
      <c r="BM149">
        <f t="shared" si="15"/>
        <v>0</v>
      </c>
      <c r="BN149">
        <f t="shared" si="16"/>
        <v>0</v>
      </c>
      <c r="BO149" s="13">
        <f t="shared" si="17"/>
        <v>0</v>
      </c>
      <c r="BP149">
        <f t="shared" si="18"/>
        <v>0</v>
      </c>
      <c r="BQ149">
        <f t="shared" si="19"/>
        <v>0</v>
      </c>
      <c r="BR149">
        <f t="shared" si="20"/>
        <v>0</v>
      </c>
    </row>
    <row r="150" spans="1:70" x14ac:dyDescent="0.35">
      <c r="A150">
        <v>5</v>
      </c>
      <c r="B150">
        <v>1</v>
      </c>
      <c r="C150">
        <v>0</v>
      </c>
      <c r="D150">
        <v>1</v>
      </c>
      <c r="E150">
        <v>0</v>
      </c>
      <c r="F150">
        <v>0</v>
      </c>
      <c r="G150">
        <v>0</v>
      </c>
      <c r="H150">
        <v>0</v>
      </c>
      <c r="I150">
        <v>0</v>
      </c>
      <c r="J150">
        <v>0</v>
      </c>
      <c r="K150">
        <v>0</v>
      </c>
      <c r="L150">
        <v>0</v>
      </c>
      <c r="M150">
        <v>0</v>
      </c>
      <c r="N150">
        <v>0</v>
      </c>
      <c r="O150">
        <v>0</v>
      </c>
      <c r="P150">
        <v>0</v>
      </c>
      <c r="Q150">
        <v>0</v>
      </c>
      <c r="R150">
        <v>0</v>
      </c>
      <c r="S150">
        <v>0</v>
      </c>
      <c r="T150">
        <v>0</v>
      </c>
      <c r="U150">
        <v>0</v>
      </c>
      <c r="V150">
        <v>0</v>
      </c>
      <c r="W150">
        <v>0</v>
      </c>
      <c r="X150">
        <v>0</v>
      </c>
      <c r="Y150">
        <v>0</v>
      </c>
      <c r="Z150">
        <v>0</v>
      </c>
      <c r="AA150">
        <v>0</v>
      </c>
      <c r="AB150">
        <v>0</v>
      </c>
      <c r="AC150">
        <v>0</v>
      </c>
      <c r="AD150">
        <v>0</v>
      </c>
      <c r="AE150">
        <v>0</v>
      </c>
      <c r="AF150" s="13">
        <v>0</v>
      </c>
      <c r="AG150" s="13">
        <v>0</v>
      </c>
      <c r="AH150" s="13">
        <v>0</v>
      </c>
      <c r="AI150" s="13">
        <v>0</v>
      </c>
      <c r="AJ150" s="13">
        <v>0</v>
      </c>
      <c r="AK150" s="13">
        <v>0</v>
      </c>
      <c r="AL150">
        <v>0</v>
      </c>
      <c r="AM150">
        <v>0</v>
      </c>
      <c r="AN150">
        <v>0</v>
      </c>
      <c r="AO150">
        <v>0</v>
      </c>
      <c r="AP150">
        <v>0</v>
      </c>
      <c r="AQ150">
        <v>0</v>
      </c>
      <c r="AR150">
        <v>0</v>
      </c>
      <c r="AS150">
        <v>0</v>
      </c>
      <c r="AT150">
        <v>0</v>
      </c>
      <c r="AU150">
        <v>0</v>
      </c>
      <c r="AV150">
        <v>0</v>
      </c>
      <c r="AW150">
        <v>0</v>
      </c>
      <c r="AX150">
        <v>0</v>
      </c>
      <c r="AY150">
        <v>0</v>
      </c>
      <c r="AZ150">
        <v>0</v>
      </c>
      <c r="BA150">
        <v>0</v>
      </c>
      <c r="BB150">
        <v>0</v>
      </c>
      <c r="BC150">
        <v>0</v>
      </c>
      <c r="BD150">
        <v>0</v>
      </c>
      <c r="BE150">
        <v>0</v>
      </c>
      <c r="BF150">
        <v>0</v>
      </c>
      <c r="BG150">
        <v>0</v>
      </c>
      <c r="BH150">
        <v>0</v>
      </c>
      <c r="BI150">
        <v>0</v>
      </c>
      <c r="BJ150">
        <v>0</v>
      </c>
      <c r="BK150">
        <v>0</v>
      </c>
      <c r="BL150">
        <f t="shared" si="14"/>
        <v>0</v>
      </c>
      <c r="BM150">
        <f t="shared" si="15"/>
        <v>0</v>
      </c>
      <c r="BN150">
        <f t="shared" si="16"/>
        <v>0</v>
      </c>
      <c r="BO150" s="13">
        <f t="shared" si="17"/>
        <v>0</v>
      </c>
      <c r="BP150">
        <f t="shared" si="18"/>
        <v>0</v>
      </c>
      <c r="BQ150">
        <f t="shared" si="19"/>
        <v>0</v>
      </c>
      <c r="BR150">
        <f t="shared" si="20"/>
        <v>0</v>
      </c>
    </row>
    <row r="151" spans="1:70" x14ac:dyDescent="0.35">
      <c r="A151">
        <v>5</v>
      </c>
      <c r="B151">
        <v>1</v>
      </c>
      <c r="C151">
        <v>0</v>
      </c>
      <c r="D151">
        <v>1</v>
      </c>
      <c r="E151">
        <v>0</v>
      </c>
      <c r="F151">
        <v>0</v>
      </c>
      <c r="G151">
        <v>0</v>
      </c>
      <c r="H151">
        <v>0</v>
      </c>
      <c r="I151">
        <v>0</v>
      </c>
      <c r="J151">
        <v>0</v>
      </c>
      <c r="K151">
        <v>0</v>
      </c>
      <c r="L151">
        <v>0</v>
      </c>
      <c r="M151">
        <v>0</v>
      </c>
      <c r="N151">
        <v>0</v>
      </c>
      <c r="O151">
        <v>0</v>
      </c>
      <c r="P151">
        <v>0</v>
      </c>
      <c r="Q151">
        <v>0</v>
      </c>
      <c r="R151">
        <v>0</v>
      </c>
      <c r="S151">
        <v>0</v>
      </c>
      <c r="T151">
        <v>0</v>
      </c>
      <c r="U151">
        <v>0</v>
      </c>
      <c r="V151">
        <v>0</v>
      </c>
      <c r="W151">
        <v>0</v>
      </c>
      <c r="X151">
        <v>0</v>
      </c>
      <c r="Y151">
        <v>0</v>
      </c>
      <c r="Z151">
        <v>0</v>
      </c>
      <c r="AA151">
        <v>0</v>
      </c>
      <c r="AB151">
        <v>0</v>
      </c>
      <c r="AC151">
        <v>0</v>
      </c>
      <c r="AD151">
        <v>0</v>
      </c>
      <c r="AE151">
        <v>0</v>
      </c>
      <c r="AF151" s="13">
        <v>0</v>
      </c>
      <c r="AG151" s="13">
        <v>0</v>
      </c>
      <c r="AH151" s="13">
        <v>0</v>
      </c>
      <c r="AI151" s="13">
        <v>0</v>
      </c>
      <c r="AJ151" s="13">
        <v>0</v>
      </c>
      <c r="AK151" s="13">
        <v>0</v>
      </c>
      <c r="AL151">
        <v>0</v>
      </c>
      <c r="AM151">
        <v>0</v>
      </c>
      <c r="AN151">
        <v>0</v>
      </c>
      <c r="AO151">
        <v>0</v>
      </c>
      <c r="AP151">
        <v>0</v>
      </c>
      <c r="AQ151">
        <v>0</v>
      </c>
      <c r="AR151">
        <v>0</v>
      </c>
      <c r="AS151">
        <v>0</v>
      </c>
      <c r="AT151">
        <v>0</v>
      </c>
      <c r="AU151">
        <v>0</v>
      </c>
      <c r="AV151">
        <v>0</v>
      </c>
      <c r="AW151">
        <v>0</v>
      </c>
      <c r="AX151">
        <v>0</v>
      </c>
      <c r="AY151">
        <v>0</v>
      </c>
      <c r="AZ151">
        <v>0</v>
      </c>
      <c r="BA151">
        <v>0</v>
      </c>
      <c r="BB151">
        <v>0</v>
      </c>
      <c r="BC151">
        <v>0</v>
      </c>
      <c r="BD151">
        <v>0</v>
      </c>
      <c r="BE151">
        <v>0</v>
      </c>
      <c r="BF151">
        <v>0</v>
      </c>
      <c r="BG151">
        <v>0</v>
      </c>
      <c r="BH151">
        <v>0</v>
      </c>
      <c r="BI151">
        <v>0</v>
      </c>
      <c r="BJ151">
        <v>0</v>
      </c>
      <c r="BK151">
        <v>0</v>
      </c>
      <c r="BL151">
        <f t="shared" si="14"/>
        <v>0</v>
      </c>
      <c r="BM151">
        <f t="shared" si="15"/>
        <v>0</v>
      </c>
      <c r="BN151">
        <f t="shared" si="16"/>
        <v>0</v>
      </c>
      <c r="BO151" s="13">
        <f t="shared" si="17"/>
        <v>0</v>
      </c>
      <c r="BP151">
        <f t="shared" si="18"/>
        <v>0</v>
      </c>
      <c r="BQ151">
        <f t="shared" si="19"/>
        <v>0</v>
      </c>
      <c r="BR151">
        <f t="shared" si="20"/>
        <v>0</v>
      </c>
    </row>
    <row r="152" spans="1:70" x14ac:dyDescent="0.35">
      <c r="A152">
        <v>6</v>
      </c>
      <c r="B152">
        <v>0</v>
      </c>
      <c r="C152">
        <v>0</v>
      </c>
      <c r="D152">
        <v>1</v>
      </c>
      <c r="E152">
        <v>0</v>
      </c>
      <c r="F152">
        <v>0</v>
      </c>
      <c r="G152">
        <v>0</v>
      </c>
      <c r="H152">
        <v>0</v>
      </c>
      <c r="I152">
        <v>0</v>
      </c>
      <c r="J152">
        <v>0</v>
      </c>
      <c r="K152">
        <v>0</v>
      </c>
      <c r="L152">
        <v>0</v>
      </c>
      <c r="M152">
        <v>0</v>
      </c>
      <c r="N152">
        <v>0</v>
      </c>
      <c r="O152">
        <v>0</v>
      </c>
      <c r="P152">
        <v>0</v>
      </c>
      <c r="Q152">
        <v>0</v>
      </c>
      <c r="R152">
        <v>0</v>
      </c>
      <c r="S152">
        <v>0</v>
      </c>
      <c r="T152">
        <v>0</v>
      </c>
      <c r="U152">
        <v>0</v>
      </c>
      <c r="V152">
        <v>0</v>
      </c>
      <c r="W152">
        <v>0</v>
      </c>
      <c r="X152">
        <v>0</v>
      </c>
      <c r="Y152">
        <v>0</v>
      </c>
      <c r="Z152">
        <v>0</v>
      </c>
      <c r="AA152">
        <v>0</v>
      </c>
      <c r="AB152">
        <v>0</v>
      </c>
      <c r="AC152">
        <v>0</v>
      </c>
      <c r="AD152">
        <v>0</v>
      </c>
      <c r="AE152">
        <v>0</v>
      </c>
      <c r="AF152" s="13">
        <v>0</v>
      </c>
      <c r="AG152" s="13">
        <v>0</v>
      </c>
      <c r="AH152" s="13">
        <v>0</v>
      </c>
      <c r="AI152" s="13">
        <v>0</v>
      </c>
      <c r="AJ152" s="13">
        <v>0</v>
      </c>
      <c r="AK152" s="13">
        <v>0</v>
      </c>
      <c r="AL152">
        <v>0</v>
      </c>
      <c r="AM152">
        <v>0</v>
      </c>
      <c r="AN152">
        <v>0</v>
      </c>
      <c r="AO152">
        <v>0</v>
      </c>
      <c r="AP152">
        <v>0</v>
      </c>
      <c r="AQ152">
        <v>0</v>
      </c>
      <c r="AR152">
        <v>0</v>
      </c>
      <c r="AS152">
        <v>0</v>
      </c>
      <c r="AT152">
        <v>0</v>
      </c>
      <c r="AU152">
        <v>0</v>
      </c>
      <c r="AV152">
        <v>0</v>
      </c>
      <c r="AW152">
        <v>0</v>
      </c>
      <c r="AX152">
        <v>0</v>
      </c>
      <c r="AY152">
        <v>0</v>
      </c>
      <c r="AZ152">
        <v>0</v>
      </c>
      <c r="BA152">
        <v>0</v>
      </c>
      <c r="BB152">
        <v>0</v>
      </c>
      <c r="BC152">
        <v>0</v>
      </c>
      <c r="BD152">
        <v>0</v>
      </c>
      <c r="BE152">
        <v>0</v>
      </c>
      <c r="BF152">
        <v>0</v>
      </c>
      <c r="BG152">
        <v>0</v>
      </c>
      <c r="BH152">
        <v>0</v>
      </c>
      <c r="BI152">
        <v>0</v>
      </c>
      <c r="BJ152">
        <v>0</v>
      </c>
      <c r="BK152">
        <v>0</v>
      </c>
      <c r="BL152">
        <f t="shared" si="14"/>
        <v>0</v>
      </c>
      <c r="BM152">
        <f t="shared" si="15"/>
        <v>0</v>
      </c>
      <c r="BN152">
        <f t="shared" si="16"/>
        <v>0</v>
      </c>
      <c r="BO152" s="13">
        <f t="shared" si="17"/>
        <v>0</v>
      </c>
      <c r="BP152">
        <f t="shared" si="18"/>
        <v>0</v>
      </c>
      <c r="BQ152">
        <f t="shared" si="19"/>
        <v>0</v>
      </c>
      <c r="BR152">
        <f t="shared" si="20"/>
        <v>0</v>
      </c>
    </row>
    <row r="153" spans="1:70" x14ac:dyDescent="0.35">
      <c r="A153">
        <v>6</v>
      </c>
      <c r="B153">
        <v>0</v>
      </c>
      <c r="C153">
        <v>0</v>
      </c>
      <c r="D153">
        <v>1</v>
      </c>
      <c r="E153">
        <v>0</v>
      </c>
      <c r="F153">
        <v>0</v>
      </c>
      <c r="G153">
        <v>0</v>
      </c>
      <c r="H153">
        <v>0</v>
      </c>
      <c r="I153">
        <v>0</v>
      </c>
      <c r="J153">
        <v>0</v>
      </c>
      <c r="K153">
        <v>0</v>
      </c>
      <c r="L153">
        <v>0</v>
      </c>
      <c r="M153">
        <v>0</v>
      </c>
      <c r="N153">
        <v>0</v>
      </c>
      <c r="O153">
        <v>0</v>
      </c>
      <c r="P153">
        <v>0</v>
      </c>
      <c r="Q153">
        <v>0</v>
      </c>
      <c r="R153">
        <v>0</v>
      </c>
      <c r="S153">
        <v>0</v>
      </c>
      <c r="T153">
        <v>0</v>
      </c>
      <c r="U153">
        <v>0</v>
      </c>
      <c r="V153">
        <v>0</v>
      </c>
      <c r="W153">
        <v>0</v>
      </c>
      <c r="X153">
        <v>0</v>
      </c>
      <c r="Y153">
        <v>0</v>
      </c>
      <c r="Z153">
        <v>0</v>
      </c>
      <c r="AA153">
        <v>0</v>
      </c>
      <c r="AB153">
        <v>0</v>
      </c>
      <c r="AC153">
        <v>0</v>
      </c>
      <c r="AD153">
        <v>0</v>
      </c>
      <c r="AE153">
        <v>0</v>
      </c>
      <c r="AF153" s="13">
        <v>0</v>
      </c>
      <c r="AG153" s="13">
        <v>0</v>
      </c>
      <c r="AH153" s="13">
        <v>0</v>
      </c>
      <c r="AI153" s="13">
        <v>0</v>
      </c>
      <c r="AJ153" s="13">
        <v>0</v>
      </c>
      <c r="AK153" s="13">
        <v>0</v>
      </c>
      <c r="AL153">
        <v>0</v>
      </c>
      <c r="AM153">
        <v>0</v>
      </c>
      <c r="AN153">
        <v>0</v>
      </c>
      <c r="AO153">
        <v>0</v>
      </c>
      <c r="AP153">
        <v>0</v>
      </c>
      <c r="AQ153">
        <v>0</v>
      </c>
      <c r="AR153">
        <v>0</v>
      </c>
      <c r="AS153">
        <v>0</v>
      </c>
      <c r="AT153">
        <v>0</v>
      </c>
      <c r="AU153">
        <v>0</v>
      </c>
      <c r="AV153">
        <v>0</v>
      </c>
      <c r="AW153">
        <v>0</v>
      </c>
      <c r="AX153">
        <v>0</v>
      </c>
      <c r="AY153">
        <v>0</v>
      </c>
      <c r="AZ153">
        <v>0</v>
      </c>
      <c r="BA153">
        <v>0</v>
      </c>
      <c r="BB153">
        <v>0</v>
      </c>
      <c r="BC153">
        <v>0</v>
      </c>
      <c r="BD153">
        <v>0</v>
      </c>
      <c r="BE153">
        <v>0</v>
      </c>
      <c r="BF153">
        <v>0</v>
      </c>
      <c r="BG153">
        <v>0</v>
      </c>
      <c r="BH153">
        <v>0</v>
      </c>
      <c r="BI153">
        <v>0</v>
      </c>
      <c r="BJ153">
        <v>0</v>
      </c>
      <c r="BK153">
        <v>0</v>
      </c>
      <c r="BL153">
        <f t="shared" si="14"/>
        <v>0</v>
      </c>
      <c r="BM153">
        <f t="shared" si="15"/>
        <v>0</v>
      </c>
      <c r="BN153">
        <f t="shared" si="16"/>
        <v>0</v>
      </c>
      <c r="BO153" s="13">
        <f t="shared" si="17"/>
        <v>0</v>
      </c>
      <c r="BP153">
        <f t="shared" si="18"/>
        <v>0</v>
      </c>
      <c r="BQ153">
        <f t="shared" si="19"/>
        <v>0</v>
      </c>
      <c r="BR153">
        <f t="shared" si="20"/>
        <v>0</v>
      </c>
    </row>
    <row r="154" spans="1:70" x14ac:dyDescent="0.35">
      <c r="A154">
        <v>6</v>
      </c>
      <c r="B154">
        <v>0</v>
      </c>
      <c r="C154">
        <v>0</v>
      </c>
      <c r="D154">
        <v>1</v>
      </c>
      <c r="E154">
        <v>0</v>
      </c>
      <c r="F154">
        <v>0</v>
      </c>
      <c r="G154">
        <v>0</v>
      </c>
      <c r="H154">
        <v>0</v>
      </c>
      <c r="I154">
        <v>0</v>
      </c>
      <c r="J154">
        <v>0</v>
      </c>
      <c r="K154">
        <v>0</v>
      </c>
      <c r="L154">
        <v>0</v>
      </c>
      <c r="M154">
        <v>0</v>
      </c>
      <c r="N154">
        <v>0</v>
      </c>
      <c r="O154">
        <v>0</v>
      </c>
      <c r="P154">
        <v>0</v>
      </c>
      <c r="Q154">
        <v>0</v>
      </c>
      <c r="R154">
        <v>0</v>
      </c>
      <c r="S154">
        <v>0</v>
      </c>
      <c r="T154">
        <v>0</v>
      </c>
      <c r="U154">
        <v>0</v>
      </c>
      <c r="V154">
        <v>0</v>
      </c>
      <c r="W154">
        <v>0</v>
      </c>
      <c r="X154">
        <v>0</v>
      </c>
      <c r="Y154">
        <v>0</v>
      </c>
      <c r="Z154">
        <v>0</v>
      </c>
      <c r="AA154">
        <v>0</v>
      </c>
      <c r="AB154">
        <v>0</v>
      </c>
      <c r="AC154">
        <v>0</v>
      </c>
      <c r="AD154">
        <v>0</v>
      </c>
      <c r="AE154">
        <v>0</v>
      </c>
      <c r="AF154" s="13">
        <v>0</v>
      </c>
      <c r="AG154" s="13">
        <v>0</v>
      </c>
      <c r="AH154" s="13">
        <v>0</v>
      </c>
      <c r="AI154" s="13">
        <v>0</v>
      </c>
      <c r="AJ154" s="13">
        <v>0</v>
      </c>
      <c r="AK154" s="13">
        <v>0</v>
      </c>
      <c r="AL154">
        <v>0</v>
      </c>
      <c r="AM154">
        <v>0</v>
      </c>
      <c r="AN154">
        <v>0</v>
      </c>
      <c r="AO154">
        <v>0</v>
      </c>
      <c r="AP154">
        <v>0</v>
      </c>
      <c r="AQ154">
        <v>0</v>
      </c>
      <c r="AR154">
        <v>0</v>
      </c>
      <c r="AS154">
        <v>0</v>
      </c>
      <c r="AT154">
        <v>0</v>
      </c>
      <c r="AU154">
        <v>0</v>
      </c>
      <c r="AV154">
        <v>0</v>
      </c>
      <c r="AW154">
        <v>0</v>
      </c>
      <c r="AX154">
        <v>0</v>
      </c>
      <c r="AY154">
        <v>0</v>
      </c>
      <c r="AZ154">
        <v>0</v>
      </c>
      <c r="BA154">
        <v>0</v>
      </c>
      <c r="BB154">
        <v>0</v>
      </c>
      <c r="BC154">
        <v>0</v>
      </c>
      <c r="BD154">
        <v>0</v>
      </c>
      <c r="BE154">
        <v>0</v>
      </c>
      <c r="BF154">
        <v>0</v>
      </c>
      <c r="BG154">
        <v>0</v>
      </c>
      <c r="BH154">
        <v>0</v>
      </c>
      <c r="BI154">
        <v>0</v>
      </c>
      <c r="BJ154">
        <v>0</v>
      </c>
      <c r="BK154">
        <v>0</v>
      </c>
      <c r="BL154">
        <f t="shared" si="14"/>
        <v>0</v>
      </c>
      <c r="BM154">
        <f t="shared" si="15"/>
        <v>0</v>
      </c>
      <c r="BN154">
        <f t="shared" si="16"/>
        <v>0</v>
      </c>
      <c r="BO154" s="13">
        <f t="shared" si="17"/>
        <v>0</v>
      </c>
      <c r="BP154">
        <f t="shared" si="18"/>
        <v>0</v>
      </c>
      <c r="BQ154">
        <f t="shared" si="19"/>
        <v>0</v>
      </c>
      <c r="BR154">
        <f t="shared" si="20"/>
        <v>0</v>
      </c>
    </row>
    <row r="155" spans="1:70" x14ac:dyDescent="0.35">
      <c r="A155">
        <v>6</v>
      </c>
      <c r="B155">
        <v>0</v>
      </c>
      <c r="C155">
        <v>0</v>
      </c>
      <c r="D155">
        <v>1</v>
      </c>
      <c r="E155">
        <v>0</v>
      </c>
      <c r="F155">
        <v>0</v>
      </c>
      <c r="G155">
        <v>0</v>
      </c>
      <c r="H155">
        <v>0</v>
      </c>
      <c r="I155">
        <v>0</v>
      </c>
      <c r="J155">
        <v>0</v>
      </c>
      <c r="K155">
        <v>0</v>
      </c>
      <c r="L155">
        <v>0</v>
      </c>
      <c r="M155">
        <v>0</v>
      </c>
      <c r="N155">
        <v>0</v>
      </c>
      <c r="O155">
        <v>0</v>
      </c>
      <c r="P155">
        <v>0</v>
      </c>
      <c r="Q155">
        <v>0</v>
      </c>
      <c r="R155">
        <v>0</v>
      </c>
      <c r="S155">
        <v>0</v>
      </c>
      <c r="T155">
        <v>0</v>
      </c>
      <c r="U155">
        <v>0</v>
      </c>
      <c r="V155">
        <v>0</v>
      </c>
      <c r="W155">
        <v>0</v>
      </c>
      <c r="X155">
        <v>0</v>
      </c>
      <c r="Y155">
        <v>0</v>
      </c>
      <c r="Z155">
        <v>0</v>
      </c>
      <c r="AA155">
        <v>0</v>
      </c>
      <c r="AB155">
        <v>0</v>
      </c>
      <c r="AC155">
        <v>0</v>
      </c>
      <c r="AD155">
        <v>0</v>
      </c>
      <c r="AE155">
        <v>0</v>
      </c>
      <c r="AF155" s="13">
        <v>0</v>
      </c>
      <c r="AG155" s="13">
        <v>0</v>
      </c>
      <c r="AH155" s="13">
        <v>0</v>
      </c>
      <c r="AI155" s="13">
        <v>0</v>
      </c>
      <c r="AJ155" s="13">
        <v>0</v>
      </c>
      <c r="AK155" s="13">
        <v>0</v>
      </c>
      <c r="AL155">
        <v>0</v>
      </c>
      <c r="AM155">
        <v>0</v>
      </c>
      <c r="AN155">
        <v>0</v>
      </c>
      <c r="AO155">
        <v>0</v>
      </c>
      <c r="AP155">
        <v>0</v>
      </c>
      <c r="AQ155">
        <v>0</v>
      </c>
      <c r="AR155">
        <v>0</v>
      </c>
      <c r="AS155">
        <v>0</v>
      </c>
      <c r="AT155">
        <v>0</v>
      </c>
      <c r="AU155">
        <v>0</v>
      </c>
      <c r="AV155">
        <v>0</v>
      </c>
      <c r="AW155">
        <v>0</v>
      </c>
      <c r="AX155">
        <v>0</v>
      </c>
      <c r="AY155">
        <v>0</v>
      </c>
      <c r="AZ155">
        <v>0</v>
      </c>
      <c r="BA155">
        <v>0</v>
      </c>
      <c r="BB155">
        <v>0</v>
      </c>
      <c r="BC155">
        <v>0</v>
      </c>
      <c r="BD155">
        <v>0</v>
      </c>
      <c r="BE155">
        <v>0</v>
      </c>
      <c r="BF155">
        <v>0</v>
      </c>
      <c r="BG155">
        <v>0</v>
      </c>
      <c r="BH155">
        <v>0</v>
      </c>
      <c r="BI155">
        <v>0</v>
      </c>
      <c r="BJ155">
        <v>0</v>
      </c>
      <c r="BK155">
        <v>0</v>
      </c>
      <c r="BL155">
        <f t="shared" si="14"/>
        <v>0</v>
      </c>
      <c r="BM155">
        <f t="shared" si="15"/>
        <v>0</v>
      </c>
      <c r="BN155">
        <f t="shared" si="16"/>
        <v>0</v>
      </c>
      <c r="BO155" s="13">
        <f t="shared" si="17"/>
        <v>0</v>
      </c>
      <c r="BP155">
        <f t="shared" si="18"/>
        <v>0</v>
      </c>
      <c r="BQ155">
        <f t="shared" si="19"/>
        <v>0</v>
      </c>
      <c r="BR155">
        <f t="shared" si="20"/>
        <v>0</v>
      </c>
    </row>
    <row r="156" spans="1:70" x14ac:dyDescent="0.35">
      <c r="A156">
        <v>6</v>
      </c>
      <c r="B156">
        <v>0</v>
      </c>
      <c r="C156">
        <v>0</v>
      </c>
      <c r="D156">
        <v>1</v>
      </c>
      <c r="E156">
        <v>0</v>
      </c>
      <c r="F156">
        <v>0</v>
      </c>
      <c r="G156">
        <v>0</v>
      </c>
      <c r="H156">
        <v>0</v>
      </c>
      <c r="I156">
        <v>0</v>
      </c>
      <c r="J156">
        <v>0</v>
      </c>
      <c r="K156">
        <v>0</v>
      </c>
      <c r="L156">
        <v>0</v>
      </c>
      <c r="M156">
        <v>0</v>
      </c>
      <c r="N156">
        <v>0</v>
      </c>
      <c r="O156">
        <v>0</v>
      </c>
      <c r="P156">
        <v>0</v>
      </c>
      <c r="Q156">
        <v>0</v>
      </c>
      <c r="R156">
        <v>0</v>
      </c>
      <c r="S156">
        <v>0</v>
      </c>
      <c r="T156">
        <v>0</v>
      </c>
      <c r="U156">
        <v>0</v>
      </c>
      <c r="V156">
        <v>0</v>
      </c>
      <c r="W156">
        <v>0</v>
      </c>
      <c r="X156">
        <v>0</v>
      </c>
      <c r="Y156">
        <v>0</v>
      </c>
      <c r="Z156">
        <v>0</v>
      </c>
      <c r="AA156">
        <v>0</v>
      </c>
      <c r="AB156">
        <v>0</v>
      </c>
      <c r="AC156">
        <v>0</v>
      </c>
      <c r="AD156">
        <v>0</v>
      </c>
      <c r="AE156">
        <v>0</v>
      </c>
      <c r="AF156" s="13">
        <v>0</v>
      </c>
      <c r="AG156" s="13">
        <v>0</v>
      </c>
      <c r="AH156" s="13">
        <v>0</v>
      </c>
      <c r="AI156" s="13">
        <v>0</v>
      </c>
      <c r="AJ156" s="13">
        <v>0</v>
      </c>
      <c r="AK156" s="13">
        <v>0</v>
      </c>
      <c r="AL156">
        <v>0</v>
      </c>
      <c r="AM156">
        <v>0</v>
      </c>
      <c r="AN156">
        <v>0</v>
      </c>
      <c r="AO156">
        <v>0</v>
      </c>
      <c r="AP156">
        <v>0</v>
      </c>
      <c r="AQ156">
        <v>0</v>
      </c>
      <c r="AR156">
        <v>0</v>
      </c>
      <c r="AS156">
        <v>0</v>
      </c>
      <c r="AT156">
        <v>0</v>
      </c>
      <c r="AU156">
        <v>0</v>
      </c>
      <c r="AV156">
        <v>0</v>
      </c>
      <c r="AW156">
        <v>0</v>
      </c>
      <c r="AX156">
        <v>0</v>
      </c>
      <c r="AY156">
        <v>0</v>
      </c>
      <c r="AZ156">
        <v>0</v>
      </c>
      <c r="BA156">
        <v>0</v>
      </c>
      <c r="BB156">
        <v>0</v>
      </c>
      <c r="BC156">
        <v>0</v>
      </c>
      <c r="BD156">
        <v>0</v>
      </c>
      <c r="BE156">
        <v>0</v>
      </c>
      <c r="BF156">
        <v>0</v>
      </c>
      <c r="BG156">
        <v>0</v>
      </c>
      <c r="BH156">
        <v>0</v>
      </c>
      <c r="BI156">
        <v>0</v>
      </c>
      <c r="BJ156">
        <v>0</v>
      </c>
      <c r="BK156">
        <v>0</v>
      </c>
      <c r="BL156">
        <f t="shared" si="14"/>
        <v>0</v>
      </c>
      <c r="BM156">
        <f t="shared" si="15"/>
        <v>0</v>
      </c>
      <c r="BN156">
        <f t="shared" si="16"/>
        <v>0</v>
      </c>
      <c r="BO156" s="13">
        <f t="shared" si="17"/>
        <v>0</v>
      </c>
      <c r="BP156">
        <f t="shared" si="18"/>
        <v>0</v>
      </c>
      <c r="BQ156">
        <f t="shared" si="19"/>
        <v>0</v>
      </c>
      <c r="BR156">
        <f t="shared" si="20"/>
        <v>0</v>
      </c>
    </row>
    <row r="157" spans="1:70" x14ac:dyDescent="0.35">
      <c r="A157">
        <v>6</v>
      </c>
      <c r="B157">
        <v>1</v>
      </c>
      <c r="C157">
        <v>0</v>
      </c>
      <c r="D157">
        <v>1</v>
      </c>
      <c r="E157">
        <v>0</v>
      </c>
      <c r="F157">
        <v>0</v>
      </c>
      <c r="G157">
        <v>0</v>
      </c>
      <c r="H157">
        <v>0</v>
      </c>
      <c r="I157">
        <v>0</v>
      </c>
      <c r="J157">
        <v>0</v>
      </c>
      <c r="K157">
        <v>0</v>
      </c>
      <c r="L157">
        <v>0</v>
      </c>
      <c r="M157">
        <v>0</v>
      </c>
      <c r="N157">
        <v>0</v>
      </c>
      <c r="O157">
        <v>0</v>
      </c>
      <c r="P157">
        <v>0</v>
      </c>
      <c r="Q157">
        <v>0</v>
      </c>
      <c r="R157">
        <v>0</v>
      </c>
      <c r="S157">
        <v>0</v>
      </c>
      <c r="T157">
        <v>0</v>
      </c>
      <c r="U157">
        <v>0</v>
      </c>
      <c r="V157">
        <v>0</v>
      </c>
      <c r="W157">
        <v>0</v>
      </c>
      <c r="X157">
        <v>0</v>
      </c>
      <c r="Y157">
        <v>0</v>
      </c>
      <c r="Z157">
        <v>0</v>
      </c>
      <c r="AA157">
        <v>0</v>
      </c>
      <c r="AB157">
        <v>0</v>
      </c>
      <c r="AC157">
        <v>0</v>
      </c>
      <c r="AD157">
        <v>0</v>
      </c>
      <c r="AE157">
        <v>0</v>
      </c>
      <c r="AF157" s="13">
        <v>0</v>
      </c>
      <c r="AG157" s="13">
        <v>0</v>
      </c>
      <c r="AH157" s="13">
        <v>0</v>
      </c>
      <c r="AI157" s="13">
        <v>0</v>
      </c>
      <c r="AJ157" s="13">
        <v>0</v>
      </c>
      <c r="AK157" s="13">
        <v>0</v>
      </c>
      <c r="AL157">
        <v>0</v>
      </c>
      <c r="AM157">
        <v>0</v>
      </c>
      <c r="AN157">
        <v>0</v>
      </c>
      <c r="AO157">
        <v>0</v>
      </c>
      <c r="AP157">
        <v>0</v>
      </c>
      <c r="AQ157">
        <v>0</v>
      </c>
      <c r="AR157">
        <v>0</v>
      </c>
      <c r="AS157">
        <v>0</v>
      </c>
      <c r="AT157">
        <v>0</v>
      </c>
      <c r="AU157">
        <v>0</v>
      </c>
      <c r="AV157">
        <v>0</v>
      </c>
      <c r="AW157">
        <v>0</v>
      </c>
      <c r="AX157">
        <v>0</v>
      </c>
      <c r="AY157">
        <v>0</v>
      </c>
      <c r="AZ157">
        <v>0</v>
      </c>
      <c r="BA157">
        <v>0</v>
      </c>
      <c r="BB157">
        <v>0</v>
      </c>
      <c r="BC157">
        <v>0</v>
      </c>
      <c r="BD157">
        <v>0</v>
      </c>
      <c r="BE157">
        <v>0</v>
      </c>
      <c r="BF157">
        <v>0</v>
      </c>
      <c r="BG157">
        <v>0</v>
      </c>
      <c r="BH157">
        <v>0</v>
      </c>
      <c r="BI157">
        <v>0</v>
      </c>
      <c r="BJ157">
        <v>0</v>
      </c>
      <c r="BK157">
        <v>0</v>
      </c>
      <c r="BL157">
        <f t="shared" si="14"/>
        <v>0</v>
      </c>
      <c r="BM157">
        <f t="shared" si="15"/>
        <v>0</v>
      </c>
      <c r="BN157">
        <f t="shared" si="16"/>
        <v>0</v>
      </c>
      <c r="BO157" s="13">
        <f t="shared" si="17"/>
        <v>0</v>
      </c>
      <c r="BP157">
        <f t="shared" si="18"/>
        <v>0</v>
      </c>
      <c r="BQ157">
        <f t="shared" si="19"/>
        <v>0</v>
      </c>
      <c r="BR157">
        <f t="shared" si="20"/>
        <v>0</v>
      </c>
    </row>
    <row r="158" spans="1:70" x14ac:dyDescent="0.35">
      <c r="A158">
        <v>6</v>
      </c>
      <c r="B158">
        <v>1</v>
      </c>
      <c r="C158">
        <v>0</v>
      </c>
      <c r="D158">
        <v>1</v>
      </c>
      <c r="E158">
        <v>0</v>
      </c>
      <c r="F158">
        <v>0</v>
      </c>
      <c r="G158">
        <v>0</v>
      </c>
      <c r="H158">
        <v>0</v>
      </c>
      <c r="I158">
        <v>0</v>
      </c>
      <c r="J158">
        <v>0</v>
      </c>
      <c r="K158">
        <v>0</v>
      </c>
      <c r="L158">
        <v>0</v>
      </c>
      <c r="M158">
        <v>0</v>
      </c>
      <c r="N158">
        <v>0</v>
      </c>
      <c r="O158">
        <v>0</v>
      </c>
      <c r="P158">
        <v>0</v>
      </c>
      <c r="Q158">
        <v>0</v>
      </c>
      <c r="R158">
        <v>0</v>
      </c>
      <c r="S158">
        <v>0</v>
      </c>
      <c r="T158">
        <v>0</v>
      </c>
      <c r="U158">
        <v>0</v>
      </c>
      <c r="V158">
        <v>0</v>
      </c>
      <c r="W158">
        <v>0</v>
      </c>
      <c r="X158">
        <v>0</v>
      </c>
      <c r="Y158">
        <v>0</v>
      </c>
      <c r="Z158">
        <v>0</v>
      </c>
      <c r="AA158">
        <v>0</v>
      </c>
      <c r="AB158">
        <v>0</v>
      </c>
      <c r="AC158">
        <v>0</v>
      </c>
      <c r="AD158">
        <v>0</v>
      </c>
      <c r="AE158">
        <v>0</v>
      </c>
      <c r="AF158" s="13">
        <v>0</v>
      </c>
      <c r="AG158" s="13">
        <v>0</v>
      </c>
      <c r="AH158" s="13">
        <v>0</v>
      </c>
      <c r="AI158" s="13">
        <v>0</v>
      </c>
      <c r="AJ158" s="13">
        <v>0</v>
      </c>
      <c r="AK158" s="13">
        <v>0</v>
      </c>
      <c r="AL158">
        <v>0</v>
      </c>
      <c r="AM158">
        <v>0</v>
      </c>
      <c r="AN158">
        <v>0</v>
      </c>
      <c r="AO158">
        <v>0</v>
      </c>
      <c r="AP158">
        <v>0</v>
      </c>
      <c r="AQ158">
        <v>0</v>
      </c>
      <c r="AR158">
        <v>0</v>
      </c>
      <c r="AS158">
        <v>0</v>
      </c>
      <c r="AT158">
        <v>0</v>
      </c>
      <c r="AU158">
        <v>0</v>
      </c>
      <c r="AV158">
        <v>0</v>
      </c>
      <c r="AW158">
        <v>0</v>
      </c>
      <c r="AX158">
        <v>0</v>
      </c>
      <c r="AY158">
        <v>0</v>
      </c>
      <c r="AZ158">
        <v>0</v>
      </c>
      <c r="BA158">
        <v>0</v>
      </c>
      <c r="BB158">
        <v>0</v>
      </c>
      <c r="BC158">
        <v>0</v>
      </c>
      <c r="BD158">
        <v>0</v>
      </c>
      <c r="BE158">
        <v>0</v>
      </c>
      <c r="BF158">
        <v>0</v>
      </c>
      <c r="BG158">
        <v>0</v>
      </c>
      <c r="BH158">
        <v>0</v>
      </c>
      <c r="BI158">
        <v>0</v>
      </c>
      <c r="BJ158">
        <v>0</v>
      </c>
      <c r="BK158">
        <v>0</v>
      </c>
      <c r="BL158">
        <f t="shared" si="14"/>
        <v>0</v>
      </c>
      <c r="BM158">
        <f t="shared" si="15"/>
        <v>0</v>
      </c>
      <c r="BN158">
        <f t="shared" si="16"/>
        <v>0</v>
      </c>
      <c r="BO158" s="13">
        <f t="shared" si="17"/>
        <v>0</v>
      </c>
      <c r="BP158">
        <f t="shared" si="18"/>
        <v>0</v>
      </c>
      <c r="BQ158">
        <f t="shared" si="19"/>
        <v>0</v>
      </c>
      <c r="BR158">
        <f t="shared" si="20"/>
        <v>0</v>
      </c>
    </row>
    <row r="159" spans="1:70" x14ac:dyDescent="0.35">
      <c r="A159">
        <v>6</v>
      </c>
      <c r="B159">
        <v>1</v>
      </c>
      <c r="C159">
        <v>0</v>
      </c>
      <c r="D159">
        <v>1</v>
      </c>
      <c r="E159">
        <v>0</v>
      </c>
      <c r="F159">
        <v>0</v>
      </c>
      <c r="G159">
        <v>0</v>
      </c>
      <c r="H159">
        <v>0</v>
      </c>
      <c r="I159">
        <v>0</v>
      </c>
      <c r="J159">
        <v>0</v>
      </c>
      <c r="K159">
        <v>0</v>
      </c>
      <c r="L159">
        <v>0</v>
      </c>
      <c r="M159">
        <v>0</v>
      </c>
      <c r="N159">
        <v>0</v>
      </c>
      <c r="O159">
        <v>0</v>
      </c>
      <c r="P159">
        <v>0</v>
      </c>
      <c r="Q159">
        <v>0</v>
      </c>
      <c r="R159">
        <v>0</v>
      </c>
      <c r="S159">
        <v>0</v>
      </c>
      <c r="T159">
        <v>0</v>
      </c>
      <c r="U159">
        <v>0</v>
      </c>
      <c r="V159">
        <v>0</v>
      </c>
      <c r="W159">
        <v>0</v>
      </c>
      <c r="X159">
        <v>0</v>
      </c>
      <c r="Y159">
        <v>0</v>
      </c>
      <c r="Z159">
        <v>0</v>
      </c>
      <c r="AA159">
        <v>0</v>
      </c>
      <c r="AB159">
        <v>0</v>
      </c>
      <c r="AC159">
        <v>0</v>
      </c>
      <c r="AD159">
        <v>0</v>
      </c>
      <c r="AE159">
        <v>0</v>
      </c>
      <c r="AF159" s="13">
        <v>0</v>
      </c>
      <c r="AG159" s="13">
        <v>0</v>
      </c>
      <c r="AH159" s="13">
        <v>0</v>
      </c>
      <c r="AI159" s="13">
        <v>0</v>
      </c>
      <c r="AJ159" s="13">
        <v>0</v>
      </c>
      <c r="AK159" s="13">
        <v>0</v>
      </c>
      <c r="AL159">
        <v>0</v>
      </c>
      <c r="AM159">
        <v>0</v>
      </c>
      <c r="AN159">
        <v>0</v>
      </c>
      <c r="AO159">
        <v>0</v>
      </c>
      <c r="AP159">
        <v>0</v>
      </c>
      <c r="AQ159">
        <v>0</v>
      </c>
      <c r="AR159">
        <v>0</v>
      </c>
      <c r="AS159">
        <v>0</v>
      </c>
      <c r="AT159">
        <v>0</v>
      </c>
      <c r="AU159">
        <v>0</v>
      </c>
      <c r="AV159">
        <v>0</v>
      </c>
      <c r="AW159">
        <v>0</v>
      </c>
      <c r="AX159">
        <v>0</v>
      </c>
      <c r="AY159">
        <v>0</v>
      </c>
      <c r="AZ159">
        <v>0</v>
      </c>
      <c r="BA159">
        <v>0</v>
      </c>
      <c r="BB159">
        <v>0</v>
      </c>
      <c r="BC159">
        <v>0</v>
      </c>
      <c r="BD159">
        <v>0</v>
      </c>
      <c r="BE159">
        <v>0</v>
      </c>
      <c r="BF159">
        <v>0</v>
      </c>
      <c r="BG159">
        <v>0</v>
      </c>
      <c r="BH159">
        <v>0</v>
      </c>
      <c r="BI159">
        <v>0</v>
      </c>
      <c r="BJ159">
        <v>0</v>
      </c>
      <c r="BK159">
        <v>0</v>
      </c>
      <c r="BL159">
        <f t="shared" si="14"/>
        <v>0</v>
      </c>
      <c r="BM159">
        <f t="shared" si="15"/>
        <v>0</v>
      </c>
      <c r="BN159">
        <f t="shared" si="16"/>
        <v>0</v>
      </c>
      <c r="BO159" s="13">
        <f t="shared" si="17"/>
        <v>0</v>
      </c>
      <c r="BP159">
        <f t="shared" si="18"/>
        <v>0</v>
      </c>
      <c r="BQ159">
        <f t="shared" si="19"/>
        <v>0</v>
      </c>
      <c r="BR159">
        <f t="shared" si="20"/>
        <v>0</v>
      </c>
    </row>
    <row r="160" spans="1:70" x14ac:dyDescent="0.35">
      <c r="A160">
        <v>6</v>
      </c>
      <c r="B160">
        <v>1</v>
      </c>
      <c r="C160">
        <v>0</v>
      </c>
      <c r="D160">
        <v>1</v>
      </c>
      <c r="E160">
        <v>0</v>
      </c>
      <c r="F160">
        <v>0</v>
      </c>
      <c r="G160">
        <v>0</v>
      </c>
      <c r="H160">
        <v>0</v>
      </c>
      <c r="I160">
        <v>0</v>
      </c>
      <c r="J160">
        <v>0</v>
      </c>
      <c r="K160">
        <v>0</v>
      </c>
      <c r="L160">
        <v>0</v>
      </c>
      <c r="M160">
        <v>0</v>
      </c>
      <c r="N160">
        <v>0</v>
      </c>
      <c r="O160">
        <v>0</v>
      </c>
      <c r="P160">
        <v>0</v>
      </c>
      <c r="Q160">
        <v>0</v>
      </c>
      <c r="R160">
        <v>0</v>
      </c>
      <c r="S160">
        <v>0</v>
      </c>
      <c r="T160">
        <v>0</v>
      </c>
      <c r="U160">
        <v>0</v>
      </c>
      <c r="V160">
        <v>0</v>
      </c>
      <c r="W160">
        <v>0</v>
      </c>
      <c r="X160">
        <v>0</v>
      </c>
      <c r="Y160">
        <v>0</v>
      </c>
      <c r="Z160">
        <v>0</v>
      </c>
      <c r="AA160">
        <v>0</v>
      </c>
      <c r="AB160">
        <v>0</v>
      </c>
      <c r="AC160">
        <v>0</v>
      </c>
      <c r="AD160">
        <v>0</v>
      </c>
      <c r="AE160">
        <v>0</v>
      </c>
      <c r="AF160" s="13">
        <v>0</v>
      </c>
      <c r="AG160" s="13">
        <v>0</v>
      </c>
      <c r="AH160" s="13">
        <v>0</v>
      </c>
      <c r="AI160" s="13">
        <v>0</v>
      </c>
      <c r="AJ160" s="13">
        <v>0</v>
      </c>
      <c r="AK160" s="13">
        <v>0</v>
      </c>
      <c r="AL160">
        <v>0</v>
      </c>
      <c r="AM160">
        <v>0</v>
      </c>
      <c r="AN160">
        <v>0</v>
      </c>
      <c r="AO160">
        <v>0</v>
      </c>
      <c r="AP160">
        <v>0</v>
      </c>
      <c r="AQ160">
        <v>0</v>
      </c>
      <c r="AR160">
        <v>0</v>
      </c>
      <c r="AS160">
        <v>0</v>
      </c>
      <c r="AT160">
        <v>0</v>
      </c>
      <c r="AU160">
        <v>0</v>
      </c>
      <c r="AV160">
        <v>0</v>
      </c>
      <c r="AW160">
        <v>0</v>
      </c>
      <c r="AX160">
        <v>0</v>
      </c>
      <c r="AY160">
        <v>0</v>
      </c>
      <c r="AZ160">
        <v>0</v>
      </c>
      <c r="BA160">
        <v>0</v>
      </c>
      <c r="BB160">
        <v>0</v>
      </c>
      <c r="BC160">
        <v>0</v>
      </c>
      <c r="BD160">
        <v>0</v>
      </c>
      <c r="BE160">
        <v>0</v>
      </c>
      <c r="BF160">
        <v>0</v>
      </c>
      <c r="BG160">
        <v>0</v>
      </c>
      <c r="BH160">
        <v>0</v>
      </c>
      <c r="BI160">
        <v>0</v>
      </c>
      <c r="BJ160">
        <v>0</v>
      </c>
      <c r="BK160">
        <v>0</v>
      </c>
      <c r="BL160">
        <f t="shared" si="14"/>
        <v>0</v>
      </c>
      <c r="BM160">
        <f t="shared" si="15"/>
        <v>0</v>
      </c>
      <c r="BN160">
        <f t="shared" si="16"/>
        <v>0</v>
      </c>
      <c r="BO160" s="13">
        <f t="shared" si="17"/>
        <v>0</v>
      </c>
      <c r="BP160">
        <f t="shared" si="18"/>
        <v>0</v>
      </c>
      <c r="BQ160">
        <f t="shared" si="19"/>
        <v>0</v>
      </c>
      <c r="BR160">
        <f t="shared" si="20"/>
        <v>0</v>
      </c>
    </row>
    <row r="161" spans="1:70" x14ac:dyDescent="0.35">
      <c r="A161">
        <v>6</v>
      </c>
      <c r="B161">
        <v>1</v>
      </c>
      <c r="C161">
        <v>0</v>
      </c>
      <c r="D161">
        <v>1</v>
      </c>
      <c r="E161">
        <v>0</v>
      </c>
      <c r="F161">
        <v>0</v>
      </c>
      <c r="G161">
        <v>0</v>
      </c>
      <c r="H161">
        <v>0</v>
      </c>
      <c r="I161">
        <v>0</v>
      </c>
      <c r="J161">
        <v>0</v>
      </c>
      <c r="K161">
        <v>0</v>
      </c>
      <c r="L161">
        <v>0</v>
      </c>
      <c r="M161">
        <v>0</v>
      </c>
      <c r="N161">
        <v>0</v>
      </c>
      <c r="O161">
        <v>0</v>
      </c>
      <c r="P161">
        <v>0</v>
      </c>
      <c r="Q161">
        <v>0</v>
      </c>
      <c r="R161">
        <v>0</v>
      </c>
      <c r="S161">
        <v>0</v>
      </c>
      <c r="T161">
        <v>0</v>
      </c>
      <c r="U161">
        <v>0</v>
      </c>
      <c r="V161">
        <v>0</v>
      </c>
      <c r="W161">
        <v>0</v>
      </c>
      <c r="X161">
        <v>0</v>
      </c>
      <c r="Y161">
        <v>0</v>
      </c>
      <c r="Z161">
        <v>0</v>
      </c>
      <c r="AA161">
        <v>0</v>
      </c>
      <c r="AB161">
        <v>0</v>
      </c>
      <c r="AC161">
        <v>0</v>
      </c>
      <c r="AD161">
        <v>0</v>
      </c>
      <c r="AE161">
        <v>0</v>
      </c>
      <c r="AF161" s="13">
        <v>0</v>
      </c>
      <c r="AG161" s="13">
        <v>0</v>
      </c>
      <c r="AH161" s="13">
        <v>0</v>
      </c>
      <c r="AI161" s="13">
        <v>0</v>
      </c>
      <c r="AJ161" s="13">
        <v>0</v>
      </c>
      <c r="AK161" s="13">
        <v>0</v>
      </c>
      <c r="AL161">
        <v>0</v>
      </c>
      <c r="AM161">
        <v>0</v>
      </c>
      <c r="AN161">
        <v>0</v>
      </c>
      <c r="AO161">
        <v>0</v>
      </c>
      <c r="AP161">
        <v>0</v>
      </c>
      <c r="AQ161">
        <v>0</v>
      </c>
      <c r="AR161">
        <v>0</v>
      </c>
      <c r="AS161">
        <v>0</v>
      </c>
      <c r="AT161">
        <v>0</v>
      </c>
      <c r="AU161">
        <v>0</v>
      </c>
      <c r="AV161">
        <v>0</v>
      </c>
      <c r="AW161">
        <v>0</v>
      </c>
      <c r="AX161">
        <v>0</v>
      </c>
      <c r="AY161">
        <v>0</v>
      </c>
      <c r="AZ161">
        <v>0</v>
      </c>
      <c r="BA161">
        <v>0</v>
      </c>
      <c r="BB161">
        <v>0</v>
      </c>
      <c r="BC161">
        <v>0</v>
      </c>
      <c r="BD161">
        <v>0</v>
      </c>
      <c r="BE161">
        <v>0</v>
      </c>
      <c r="BF161">
        <v>0</v>
      </c>
      <c r="BG161">
        <v>0</v>
      </c>
      <c r="BH161">
        <v>0</v>
      </c>
      <c r="BI161">
        <v>0</v>
      </c>
      <c r="BJ161">
        <v>0</v>
      </c>
      <c r="BK161">
        <v>0</v>
      </c>
      <c r="BL161">
        <f t="shared" si="14"/>
        <v>0</v>
      </c>
      <c r="BM161">
        <f t="shared" si="15"/>
        <v>0</v>
      </c>
      <c r="BN161">
        <f t="shared" si="16"/>
        <v>0</v>
      </c>
      <c r="BO161" s="13">
        <f t="shared" si="17"/>
        <v>0</v>
      </c>
      <c r="BP161">
        <f t="shared" si="18"/>
        <v>0</v>
      </c>
      <c r="BQ161">
        <f t="shared" si="19"/>
        <v>0</v>
      </c>
      <c r="BR161">
        <f t="shared" si="20"/>
        <v>0</v>
      </c>
    </row>
    <row r="162" spans="1:70" x14ac:dyDescent="0.35">
      <c r="A162">
        <v>7</v>
      </c>
      <c r="B162">
        <v>0</v>
      </c>
      <c r="C162">
        <v>0</v>
      </c>
      <c r="D162">
        <v>1</v>
      </c>
      <c r="E162">
        <v>0</v>
      </c>
      <c r="F162">
        <v>0</v>
      </c>
      <c r="G162">
        <v>0</v>
      </c>
      <c r="H162">
        <v>0</v>
      </c>
      <c r="I162">
        <v>0</v>
      </c>
      <c r="J162">
        <v>0</v>
      </c>
      <c r="K162">
        <v>0</v>
      </c>
      <c r="L162">
        <v>0</v>
      </c>
      <c r="M162">
        <v>0</v>
      </c>
      <c r="N162">
        <v>0</v>
      </c>
      <c r="O162">
        <v>0</v>
      </c>
      <c r="P162">
        <v>0</v>
      </c>
      <c r="Q162">
        <v>0</v>
      </c>
      <c r="R162">
        <v>0</v>
      </c>
      <c r="S162">
        <v>0</v>
      </c>
      <c r="T162">
        <v>0</v>
      </c>
      <c r="U162">
        <v>0</v>
      </c>
      <c r="V162">
        <v>0</v>
      </c>
      <c r="W162">
        <v>0</v>
      </c>
      <c r="X162">
        <v>0</v>
      </c>
      <c r="Y162">
        <v>0</v>
      </c>
      <c r="Z162">
        <v>0</v>
      </c>
      <c r="AA162">
        <v>0</v>
      </c>
      <c r="AB162">
        <v>0</v>
      </c>
      <c r="AC162">
        <v>0</v>
      </c>
      <c r="AD162">
        <v>0</v>
      </c>
      <c r="AE162">
        <v>0</v>
      </c>
      <c r="AF162">
        <v>0</v>
      </c>
      <c r="AG162">
        <v>0</v>
      </c>
      <c r="AH162">
        <v>0</v>
      </c>
      <c r="AI162">
        <v>0</v>
      </c>
      <c r="AJ162">
        <v>0</v>
      </c>
      <c r="AK162">
        <v>0</v>
      </c>
      <c r="AL162">
        <v>0</v>
      </c>
      <c r="AM162">
        <v>0</v>
      </c>
      <c r="AN162">
        <v>0</v>
      </c>
      <c r="AO162">
        <v>0</v>
      </c>
      <c r="AP162">
        <v>0</v>
      </c>
      <c r="AQ162">
        <v>0</v>
      </c>
      <c r="AR162">
        <v>0</v>
      </c>
      <c r="AS162">
        <v>0</v>
      </c>
      <c r="AT162">
        <v>0</v>
      </c>
      <c r="AU162">
        <v>0</v>
      </c>
      <c r="AV162">
        <v>0</v>
      </c>
      <c r="AW162">
        <v>0</v>
      </c>
      <c r="AX162">
        <v>0</v>
      </c>
      <c r="AY162">
        <v>0</v>
      </c>
      <c r="AZ162">
        <v>0</v>
      </c>
      <c r="BA162">
        <v>0</v>
      </c>
      <c r="BB162">
        <v>0</v>
      </c>
      <c r="BC162">
        <v>0</v>
      </c>
      <c r="BD162">
        <v>0</v>
      </c>
      <c r="BE162">
        <v>0</v>
      </c>
      <c r="BF162">
        <v>0</v>
      </c>
      <c r="BG162">
        <v>0</v>
      </c>
      <c r="BH162">
        <v>0</v>
      </c>
      <c r="BI162">
        <v>0</v>
      </c>
      <c r="BJ162">
        <v>0</v>
      </c>
      <c r="BK162">
        <v>0</v>
      </c>
      <c r="BL162">
        <f t="shared" si="14"/>
        <v>0</v>
      </c>
      <c r="BM162">
        <f t="shared" si="15"/>
        <v>0</v>
      </c>
      <c r="BN162">
        <f t="shared" si="16"/>
        <v>0</v>
      </c>
      <c r="BO162" s="13">
        <f t="shared" si="17"/>
        <v>0</v>
      </c>
      <c r="BP162">
        <f t="shared" si="18"/>
        <v>0</v>
      </c>
      <c r="BQ162">
        <f t="shared" si="19"/>
        <v>0</v>
      </c>
      <c r="BR162">
        <f t="shared" si="20"/>
        <v>0</v>
      </c>
    </row>
    <row r="163" spans="1:70" x14ac:dyDescent="0.35">
      <c r="A163">
        <v>7</v>
      </c>
      <c r="B163">
        <v>0</v>
      </c>
      <c r="C163">
        <v>0</v>
      </c>
      <c r="D163">
        <v>1</v>
      </c>
      <c r="E163">
        <v>0</v>
      </c>
      <c r="F163">
        <v>0</v>
      </c>
      <c r="G163">
        <v>0</v>
      </c>
      <c r="H163">
        <v>0</v>
      </c>
      <c r="I163">
        <v>0</v>
      </c>
      <c r="J163">
        <v>0</v>
      </c>
      <c r="K163">
        <v>0</v>
      </c>
      <c r="L163">
        <v>0</v>
      </c>
      <c r="M163">
        <v>0</v>
      </c>
      <c r="N163">
        <v>0</v>
      </c>
      <c r="O163">
        <v>0</v>
      </c>
      <c r="P163">
        <v>0</v>
      </c>
      <c r="Q163">
        <v>0</v>
      </c>
      <c r="R163">
        <v>0</v>
      </c>
      <c r="S163">
        <v>0</v>
      </c>
      <c r="T163">
        <v>0</v>
      </c>
      <c r="U163">
        <v>0</v>
      </c>
      <c r="V163">
        <v>0</v>
      </c>
      <c r="W163">
        <v>0</v>
      </c>
      <c r="X163">
        <v>0</v>
      </c>
      <c r="Y163">
        <v>0</v>
      </c>
      <c r="Z163">
        <v>0</v>
      </c>
      <c r="AA163">
        <v>0</v>
      </c>
      <c r="AB163">
        <v>0</v>
      </c>
      <c r="AC163">
        <v>0</v>
      </c>
      <c r="AD163">
        <v>0</v>
      </c>
      <c r="AE163">
        <v>0</v>
      </c>
      <c r="AF163">
        <v>0</v>
      </c>
      <c r="AG163">
        <v>0</v>
      </c>
      <c r="AH163">
        <v>0</v>
      </c>
      <c r="AI163">
        <v>0</v>
      </c>
      <c r="AJ163">
        <v>0</v>
      </c>
      <c r="AK163">
        <v>0</v>
      </c>
      <c r="AL163">
        <v>0</v>
      </c>
      <c r="AM163">
        <v>0</v>
      </c>
      <c r="AN163">
        <v>0</v>
      </c>
      <c r="AO163">
        <v>0</v>
      </c>
      <c r="AP163">
        <v>0</v>
      </c>
      <c r="AQ163">
        <v>0</v>
      </c>
      <c r="AR163">
        <v>0</v>
      </c>
      <c r="AS163">
        <v>0</v>
      </c>
      <c r="AT163">
        <v>0</v>
      </c>
      <c r="AU163">
        <v>0</v>
      </c>
      <c r="AV163">
        <v>0</v>
      </c>
      <c r="AW163">
        <v>0</v>
      </c>
      <c r="AX163">
        <v>0</v>
      </c>
      <c r="AY163">
        <v>0</v>
      </c>
      <c r="AZ163">
        <v>0</v>
      </c>
      <c r="BA163">
        <v>0</v>
      </c>
      <c r="BB163">
        <v>0</v>
      </c>
      <c r="BC163">
        <v>0</v>
      </c>
      <c r="BD163">
        <v>0</v>
      </c>
      <c r="BE163">
        <v>0</v>
      </c>
      <c r="BF163">
        <v>0</v>
      </c>
      <c r="BG163">
        <v>0</v>
      </c>
      <c r="BH163">
        <v>0</v>
      </c>
      <c r="BI163">
        <v>0</v>
      </c>
      <c r="BJ163">
        <v>0</v>
      </c>
      <c r="BK163">
        <v>0</v>
      </c>
      <c r="BL163">
        <f t="shared" si="14"/>
        <v>0</v>
      </c>
      <c r="BM163">
        <f t="shared" si="15"/>
        <v>0</v>
      </c>
      <c r="BN163">
        <f t="shared" si="16"/>
        <v>0</v>
      </c>
      <c r="BO163" s="13">
        <f t="shared" si="17"/>
        <v>0</v>
      </c>
      <c r="BP163">
        <f t="shared" si="18"/>
        <v>0</v>
      </c>
      <c r="BQ163">
        <f t="shared" si="19"/>
        <v>0</v>
      </c>
      <c r="BR163">
        <f t="shared" si="20"/>
        <v>0</v>
      </c>
    </row>
    <row r="164" spans="1:70" x14ac:dyDescent="0.35">
      <c r="A164">
        <v>7</v>
      </c>
      <c r="B164">
        <v>0</v>
      </c>
      <c r="C164">
        <v>0</v>
      </c>
      <c r="D164">
        <v>1</v>
      </c>
      <c r="E164">
        <v>0</v>
      </c>
      <c r="F164">
        <v>0</v>
      </c>
      <c r="G164">
        <v>0</v>
      </c>
      <c r="H164">
        <v>0</v>
      </c>
      <c r="I164">
        <v>0</v>
      </c>
      <c r="J164">
        <v>0</v>
      </c>
      <c r="K164">
        <v>0</v>
      </c>
      <c r="L164">
        <v>0</v>
      </c>
      <c r="M164">
        <v>0</v>
      </c>
      <c r="N164">
        <v>0</v>
      </c>
      <c r="O164">
        <v>0</v>
      </c>
      <c r="P164">
        <v>0</v>
      </c>
      <c r="Q164">
        <v>0</v>
      </c>
      <c r="R164">
        <v>0</v>
      </c>
      <c r="S164">
        <v>0</v>
      </c>
      <c r="T164">
        <v>0</v>
      </c>
      <c r="U164">
        <v>0</v>
      </c>
      <c r="V164">
        <v>0</v>
      </c>
      <c r="W164">
        <v>0</v>
      </c>
      <c r="X164">
        <v>0</v>
      </c>
      <c r="Y164">
        <v>0</v>
      </c>
      <c r="Z164">
        <v>0</v>
      </c>
      <c r="AA164">
        <v>0</v>
      </c>
      <c r="AB164">
        <v>0</v>
      </c>
      <c r="AC164">
        <v>0</v>
      </c>
      <c r="AD164">
        <v>0</v>
      </c>
      <c r="AE164">
        <v>0</v>
      </c>
      <c r="AF164">
        <v>0</v>
      </c>
      <c r="AG164">
        <v>0</v>
      </c>
      <c r="AH164">
        <v>0</v>
      </c>
      <c r="AI164">
        <v>0</v>
      </c>
      <c r="AJ164">
        <v>0</v>
      </c>
      <c r="AK164">
        <v>0</v>
      </c>
      <c r="AL164">
        <v>0</v>
      </c>
      <c r="AM164">
        <v>0</v>
      </c>
      <c r="AN164">
        <v>0</v>
      </c>
      <c r="AO164">
        <v>0</v>
      </c>
      <c r="AP164">
        <v>0</v>
      </c>
      <c r="AQ164">
        <v>0</v>
      </c>
      <c r="AR164">
        <v>0</v>
      </c>
      <c r="AS164">
        <v>0</v>
      </c>
      <c r="AT164">
        <v>0</v>
      </c>
      <c r="AU164">
        <v>0</v>
      </c>
      <c r="AV164">
        <v>0</v>
      </c>
      <c r="AW164">
        <v>0</v>
      </c>
      <c r="AX164">
        <v>0</v>
      </c>
      <c r="AY164">
        <v>0</v>
      </c>
      <c r="AZ164">
        <v>0</v>
      </c>
      <c r="BA164">
        <v>0</v>
      </c>
      <c r="BB164">
        <v>0</v>
      </c>
      <c r="BC164">
        <v>0</v>
      </c>
      <c r="BD164">
        <v>0</v>
      </c>
      <c r="BE164">
        <v>0</v>
      </c>
      <c r="BF164">
        <v>0</v>
      </c>
      <c r="BG164">
        <v>0</v>
      </c>
      <c r="BH164">
        <v>0</v>
      </c>
      <c r="BI164">
        <v>0</v>
      </c>
      <c r="BJ164">
        <v>0</v>
      </c>
      <c r="BK164">
        <v>0</v>
      </c>
      <c r="BL164">
        <f t="shared" si="14"/>
        <v>0</v>
      </c>
      <c r="BM164">
        <f t="shared" si="15"/>
        <v>0</v>
      </c>
      <c r="BN164">
        <f t="shared" si="16"/>
        <v>0</v>
      </c>
      <c r="BO164" s="13">
        <f t="shared" si="17"/>
        <v>0</v>
      </c>
      <c r="BP164">
        <f t="shared" si="18"/>
        <v>0</v>
      </c>
      <c r="BQ164">
        <f t="shared" si="19"/>
        <v>0</v>
      </c>
      <c r="BR164">
        <f t="shared" si="20"/>
        <v>0</v>
      </c>
    </row>
    <row r="165" spans="1:70" x14ac:dyDescent="0.35">
      <c r="A165">
        <v>7</v>
      </c>
      <c r="B165">
        <v>0</v>
      </c>
      <c r="C165">
        <v>0</v>
      </c>
      <c r="D165">
        <v>1</v>
      </c>
      <c r="E165">
        <v>0</v>
      </c>
      <c r="F165">
        <v>0</v>
      </c>
      <c r="G165">
        <v>0</v>
      </c>
      <c r="H165">
        <v>0</v>
      </c>
      <c r="I165">
        <v>0</v>
      </c>
      <c r="J165">
        <v>0</v>
      </c>
      <c r="K165">
        <v>0</v>
      </c>
      <c r="L165">
        <v>0</v>
      </c>
      <c r="M165">
        <v>0</v>
      </c>
      <c r="N165">
        <v>0</v>
      </c>
      <c r="O165">
        <v>0</v>
      </c>
      <c r="P165">
        <v>0</v>
      </c>
      <c r="Q165">
        <v>0</v>
      </c>
      <c r="R165">
        <v>0</v>
      </c>
      <c r="S165">
        <v>0</v>
      </c>
      <c r="T165">
        <v>0</v>
      </c>
      <c r="U165">
        <v>0</v>
      </c>
      <c r="V165">
        <v>0</v>
      </c>
      <c r="W165">
        <v>0</v>
      </c>
      <c r="X165">
        <v>0</v>
      </c>
      <c r="Y165">
        <v>0</v>
      </c>
      <c r="Z165">
        <v>0</v>
      </c>
      <c r="AA165">
        <v>0</v>
      </c>
      <c r="AB165">
        <v>0</v>
      </c>
      <c r="AC165">
        <v>0</v>
      </c>
      <c r="AD165">
        <v>0</v>
      </c>
      <c r="AE165">
        <v>0</v>
      </c>
      <c r="AF165">
        <v>0</v>
      </c>
      <c r="AG165">
        <v>0</v>
      </c>
      <c r="AH165">
        <v>0</v>
      </c>
      <c r="AI165">
        <v>0</v>
      </c>
      <c r="AJ165">
        <v>0</v>
      </c>
      <c r="AK165">
        <v>0</v>
      </c>
      <c r="AL165">
        <v>0</v>
      </c>
      <c r="AM165">
        <v>0</v>
      </c>
      <c r="AN165">
        <v>0</v>
      </c>
      <c r="AO165">
        <v>0</v>
      </c>
      <c r="AP165">
        <v>0</v>
      </c>
      <c r="AQ165">
        <v>0</v>
      </c>
      <c r="AR165">
        <v>0</v>
      </c>
      <c r="AS165">
        <v>0</v>
      </c>
      <c r="AT165">
        <v>0</v>
      </c>
      <c r="AU165">
        <v>0</v>
      </c>
      <c r="AV165">
        <v>0</v>
      </c>
      <c r="AW165">
        <v>0</v>
      </c>
      <c r="AX165">
        <v>0</v>
      </c>
      <c r="AY165">
        <v>0</v>
      </c>
      <c r="AZ165">
        <v>0</v>
      </c>
      <c r="BA165">
        <v>0</v>
      </c>
      <c r="BB165">
        <v>0</v>
      </c>
      <c r="BC165">
        <v>0</v>
      </c>
      <c r="BD165">
        <v>0</v>
      </c>
      <c r="BE165">
        <v>0</v>
      </c>
      <c r="BF165">
        <v>0</v>
      </c>
      <c r="BG165">
        <v>0</v>
      </c>
      <c r="BH165">
        <v>0</v>
      </c>
      <c r="BI165">
        <v>0</v>
      </c>
      <c r="BJ165">
        <v>0</v>
      </c>
      <c r="BK165">
        <v>0</v>
      </c>
      <c r="BL165">
        <f t="shared" si="14"/>
        <v>0</v>
      </c>
      <c r="BM165">
        <f t="shared" si="15"/>
        <v>0</v>
      </c>
      <c r="BN165">
        <f t="shared" si="16"/>
        <v>0</v>
      </c>
      <c r="BO165" s="13">
        <f t="shared" si="17"/>
        <v>0</v>
      </c>
      <c r="BP165">
        <f t="shared" si="18"/>
        <v>0</v>
      </c>
      <c r="BQ165">
        <f t="shared" si="19"/>
        <v>0</v>
      </c>
      <c r="BR165">
        <f t="shared" si="20"/>
        <v>0</v>
      </c>
    </row>
    <row r="166" spans="1:70" x14ac:dyDescent="0.35">
      <c r="A166">
        <v>7</v>
      </c>
      <c r="B166">
        <v>0</v>
      </c>
      <c r="C166">
        <v>0</v>
      </c>
      <c r="D166">
        <v>1</v>
      </c>
      <c r="E166">
        <v>0</v>
      </c>
      <c r="F166">
        <v>0</v>
      </c>
      <c r="G166">
        <v>0</v>
      </c>
      <c r="H166">
        <v>0</v>
      </c>
      <c r="I166">
        <v>0</v>
      </c>
      <c r="J166">
        <v>0</v>
      </c>
      <c r="K166">
        <v>0</v>
      </c>
      <c r="L166">
        <v>0</v>
      </c>
      <c r="M166">
        <v>0</v>
      </c>
      <c r="N166">
        <v>0</v>
      </c>
      <c r="O166">
        <v>0</v>
      </c>
      <c r="P166">
        <v>0</v>
      </c>
      <c r="Q166">
        <v>0</v>
      </c>
      <c r="R166">
        <v>0</v>
      </c>
      <c r="S166">
        <v>0</v>
      </c>
      <c r="T166">
        <v>0</v>
      </c>
      <c r="U166">
        <v>0</v>
      </c>
      <c r="V166">
        <v>0</v>
      </c>
      <c r="W166">
        <v>0</v>
      </c>
      <c r="X166">
        <v>0</v>
      </c>
      <c r="Y166">
        <v>0</v>
      </c>
      <c r="Z166">
        <v>0</v>
      </c>
      <c r="AA166">
        <v>0</v>
      </c>
      <c r="AB166">
        <v>0</v>
      </c>
      <c r="AC166">
        <v>0</v>
      </c>
      <c r="AD166">
        <v>0</v>
      </c>
      <c r="AE166">
        <v>0</v>
      </c>
      <c r="AF166">
        <v>0</v>
      </c>
      <c r="AG166">
        <v>0</v>
      </c>
      <c r="AH166">
        <v>0</v>
      </c>
      <c r="AI166">
        <v>0</v>
      </c>
      <c r="AJ166">
        <v>0</v>
      </c>
      <c r="AK166">
        <v>0</v>
      </c>
      <c r="AL166">
        <v>0</v>
      </c>
      <c r="AM166">
        <v>0</v>
      </c>
      <c r="AN166">
        <v>0</v>
      </c>
      <c r="AO166">
        <v>0</v>
      </c>
      <c r="AP166">
        <v>0</v>
      </c>
      <c r="AQ166">
        <v>0</v>
      </c>
      <c r="AR166">
        <v>0</v>
      </c>
      <c r="AS166">
        <v>0</v>
      </c>
      <c r="AT166">
        <v>0</v>
      </c>
      <c r="AU166">
        <v>0</v>
      </c>
      <c r="AV166">
        <v>0</v>
      </c>
      <c r="AW166">
        <v>0</v>
      </c>
      <c r="AX166">
        <v>0</v>
      </c>
      <c r="AY166">
        <v>0</v>
      </c>
      <c r="AZ166">
        <v>0</v>
      </c>
      <c r="BA166">
        <v>0</v>
      </c>
      <c r="BB166">
        <v>0</v>
      </c>
      <c r="BC166">
        <v>0</v>
      </c>
      <c r="BD166">
        <v>0</v>
      </c>
      <c r="BE166">
        <v>0</v>
      </c>
      <c r="BF166">
        <v>0</v>
      </c>
      <c r="BG166">
        <v>0</v>
      </c>
      <c r="BH166">
        <v>0</v>
      </c>
      <c r="BI166">
        <v>0</v>
      </c>
      <c r="BJ166">
        <v>0</v>
      </c>
      <c r="BK166">
        <v>0</v>
      </c>
      <c r="BL166">
        <f t="shared" si="14"/>
        <v>0</v>
      </c>
      <c r="BM166">
        <f t="shared" si="15"/>
        <v>0</v>
      </c>
      <c r="BN166">
        <f t="shared" si="16"/>
        <v>0</v>
      </c>
      <c r="BO166" s="13">
        <f t="shared" si="17"/>
        <v>0</v>
      </c>
      <c r="BP166">
        <f t="shared" si="18"/>
        <v>0</v>
      </c>
      <c r="BQ166">
        <f t="shared" si="19"/>
        <v>0</v>
      </c>
      <c r="BR166">
        <f t="shared" si="20"/>
        <v>0</v>
      </c>
    </row>
    <row r="167" spans="1:70" x14ac:dyDescent="0.35">
      <c r="A167">
        <v>7</v>
      </c>
      <c r="B167">
        <v>1</v>
      </c>
      <c r="C167">
        <v>0</v>
      </c>
      <c r="D167">
        <v>1</v>
      </c>
      <c r="E167">
        <v>0</v>
      </c>
      <c r="F167">
        <v>0</v>
      </c>
      <c r="G167">
        <v>0</v>
      </c>
      <c r="H167">
        <v>0</v>
      </c>
      <c r="I167">
        <v>0</v>
      </c>
      <c r="J167">
        <v>0</v>
      </c>
      <c r="K167">
        <v>0</v>
      </c>
      <c r="L167">
        <v>0</v>
      </c>
      <c r="M167">
        <v>0</v>
      </c>
      <c r="N167">
        <v>0</v>
      </c>
      <c r="O167">
        <v>0</v>
      </c>
      <c r="P167">
        <v>0</v>
      </c>
      <c r="Q167">
        <v>0</v>
      </c>
      <c r="R167">
        <v>0</v>
      </c>
      <c r="S167">
        <v>0</v>
      </c>
      <c r="T167">
        <v>0</v>
      </c>
      <c r="U167">
        <v>0</v>
      </c>
      <c r="V167">
        <v>0</v>
      </c>
      <c r="W167">
        <v>0</v>
      </c>
      <c r="X167">
        <v>0</v>
      </c>
      <c r="Y167">
        <v>0</v>
      </c>
      <c r="Z167">
        <v>0</v>
      </c>
      <c r="AA167">
        <v>0</v>
      </c>
      <c r="AB167">
        <v>0</v>
      </c>
      <c r="AC167">
        <v>0</v>
      </c>
      <c r="AD167">
        <v>0</v>
      </c>
      <c r="AE167">
        <v>0</v>
      </c>
      <c r="AF167" s="13">
        <v>0</v>
      </c>
      <c r="AG167" s="13">
        <v>0</v>
      </c>
      <c r="AH167" s="13">
        <v>0</v>
      </c>
      <c r="AI167" s="13">
        <v>0</v>
      </c>
      <c r="AJ167" s="13">
        <v>0</v>
      </c>
      <c r="AK167" s="13">
        <v>0</v>
      </c>
      <c r="AL167">
        <v>0</v>
      </c>
      <c r="AM167">
        <v>0</v>
      </c>
      <c r="AN167">
        <v>0</v>
      </c>
      <c r="AO167">
        <v>0</v>
      </c>
      <c r="AP167">
        <v>0</v>
      </c>
      <c r="AQ167">
        <v>0</v>
      </c>
      <c r="AR167">
        <v>0</v>
      </c>
      <c r="AS167">
        <v>0</v>
      </c>
      <c r="AT167">
        <v>0</v>
      </c>
      <c r="AU167">
        <v>0</v>
      </c>
      <c r="AV167">
        <v>0</v>
      </c>
      <c r="AW167">
        <v>0</v>
      </c>
      <c r="AX167">
        <v>0</v>
      </c>
      <c r="AY167">
        <v>0</v>
      </c>
      <c r="AZ167">
        <v>0</v>
      </c>
      <c r="BA167">
        <v>0</v>
      </c>
      <c r="BB167">
        <v>0</v>
      </c>
      <c r="BC167">
        <v>0</v>
      </c>
      <c r="BD167">
        <v>0</v>
      </c>
      <c r="BE167">
        <v>0</v>
      </c>
      <c r="BF167">
        <v>0</v>
      </c>
      <c r="BG167">
        <v>0</v>
      </c>
      <c r="BH167">
        <v>0</v>
      </c>
      <c r="BI167">
        <v>0</v>
      </c>
      <c r="BJ167">
        <v>0</v>
      </c>
      <c r="BK167">
        <v>0</v>
      </c>
      <c r="BL167">
        <f t="shared" si="14"/>
        <v>0</v>
      </c>
      <c r="BM167">
        <f t="shared" si="15"/>
        <v>0</v>
      </c>
      <c r="BN167">
        <f t="shared" si="16"/>
        <v>0</v>
      </c>
      <c r="BO167" s="13">
        <f t="shared" si="17"/>
        <v>0</v>
      </c>
      <c r="BP167">
        <f t="shared" si="18"/>
        <v>0</v>
      </c>
      <c r="BQ167">
        <f t="shared" si="19"/>
        <v>0</v>
      </c>
      <c r="BR167">
        <f t="shared" si="20"/>
        <v>0</v>
      </c>
    </row>
    <row r="168" spans="1:70" x14ac:dyDescent="0.35">
      <c r="A168">
        <v>7</v>
      </c>
      <c r="B168">
        <v>1</v>
      </c>
      <c r="C168">
        <v>0</v>
      </c>
      <c r="D168">
        <v>1</v>
      </c>
      <c r="E168">
        <v>0</v>
      </c>
      <c r="F168">
        <v>0</v>
      </c>
      <c r="G168">
        <v>0</v>
      </c>
      <c r="H168">
        <v>0</v>
      </c>
      <c r="I168">
        <v>0</v>
      </c>
      <c r="J168">
        <v>0</v>
      </c>
      <c r="K168">
        <v>0</v>
      </c>
      <c r="L168">
        <v>0</v>
      </c>
      <c r="M168">
        <v>0</v>
      </c>
      <c r="N168">
        <v>0</v>
      </c>
      <c r="O168">
        <v>0</v>
      </c>
      <c r="P168">
        <v>0</v>
      </c>
      <c r="Q168">
        <v>0</v>
      </c>
      <c r="R168">
        <v>0</v>
      </c>
      <c r="S168">
        <v>0</v>
      </c>
      <c r="T168">
        <v>0</v>
      </c>
      <c r="U168">
        <v>0</v>
      </c>
      <c r="V168">
        <v>0</v>
      </c>
      <c r="W168">
        <v>0</v>
      </c>
      <c r="X168">
        <v>0</v>
      </c>
      <c r="Y168">
        <v>0</v>
      </c>
      <c r="Z168">
        <v>0</v>
      </c>
      <c r="AA168">
        <v>0</v>
      </c>
      <c r="AB168">
        <v>0</v>
      </c>
      <c r="AC168">
        <v>0</v>
      </c>
      <c r="AD168">
        <v>0</v>
      </c>
      <c r="AE168">
        <v>0</v>
      </c>
      <c r="AF168" s="13">
        <v>0</v>
      </c>
      <c r="AG168" s="13">
        <v>0</v>
      </c>
      <c r="AH168" s="13">
        <v>0</v>
      </c>
      <c r="AI168" s="13">
        <v>0</v>
      </c>
      <c r="AJ168" s="13">
        <v>0</v>
      </c>
      <c r="AK168" s="13">
        <v>0</v>
      </c>
      <c r="AL168">
        <v>0</v>
      </c>
      <c r="AM168">
        <v>0</v>
      </c>
      <c r="AN168">
        <v>0</v>
      </c>
      <c r="AO168">
        <v>0</v>
      </c>
      <c r="AP168">
        <v>0</v>
      </c>
      <c r="AQ168">
        <v>0</v>
      </c>
      <c r="AR168">
        <v>0</v>
      </c>
      <c r="AS168">
        <v>0</v>
      </c>
      <c r="AT168">
        <v>0</v>
      </c>
      <c r="AU168">
        <v>0</v>
      </c>
      <c r="AV168">
        <v>0</v>
      </c>
      <c r="AW168">
        <v>0</v>
      </c>
      <c r="AX168">
        <v>0</v>
      </c>
      <c r="AY168">
        <v>0</v>
      </c>
      <c r="AZ168">
        <v>0</v>
      </c>
      <c r="BA168">
        <v>0</v>
      </c>
      <c r="BB168">
        <v>0</v>
      </c>
      <c r="BC168">
        <v>0</v>
      </c>
      <c r="BD168">
        <v>0</v>
      </c>
      <c r="BE168">
        <v>0</v>
      </c>
      <c r="BF168">
        <v>0</v>
      </c>
      <c r="BG168">
        <v>0</v>
      </c>
      <c r="BH168">
        <v>0</v>
      </c>
      <c r="BI168">
        <v>0</v>
      </c>
      <c r="BJ168">
        <v>0</v>
      </c>
      <c r="BK168">
        <v>0</v>
      </c>
      <c r="BL168">
        <f t="shared" si="14"/>
        <v>0</v>
      </c>
      <c r="BM168">
        <f t="shared" si="15"/>
        <v>0</v>
      </c>
      <c r="BN168">
        <f t="shared" si="16"/>
        <v>0</v>
      </c>
      <c r="BO168" s="13">
        <f t="shared" si="17"/>
        <v>0</v>
      </c>
      <c r="BP168">
        <f t="shared" si="18"/>
        <v>0</v>
      </c>
      <c r="BQ168">
        <f t="shared" si="19"/>
        <v>0</v>
      </c>
      <c r="BR168">
        <f t="shared" si="20"/>
        <v>0</v>
      </c>
    </row>
    <row r="169" spans="1:70" x14ac:dyDescent="0.35">
      <c r="A169">
        <v>7</v>
      </c>
      <c r="B169">
        <v>1</v>
      </c>
      <c r="C169">
        <v>0</v>
      </c>
      <c r="D169">
        <v>1</v>
      </c>
      <c r="E169">
        <v>0</v>
      </c>
      <c r="F169">
        <v>0</v>
      </c>
      <c r="G169">
        <v>0</v>
      </c>
      <c r="H169">
        <v>0</v>
      </c>
      <c r="I169">
        <v>0</v>
      </c>
      <c r="J169">
        <v>0</v>
      </c>
      <c r="K169">
        <v>0</v>
      </c>
      <c r="L169">
        <v>0</v>
      </c>
      <c r="M169">
        <v>0</v>
      </c>
      <c r="N169">
        <v>0</v>
      </c>
      <c r="O169">
        <v>0</v>
      </c>
      <c r="P169">
        <v>0</v>
      </c>
      <c r="Q169">
        <v>0</v>
      </c>
      <c r="R169">
        <v>0</v>
      </c>
      <c r="S169">
        <v>0</v>
      </c>
      <c r="T169">
        <v>0</v>
      </c>
      <c r="U169">
        <v>0</v>
      </c>
      <c r="V169">
        <v>0</v>
      </c>
      <c r="W169">
        <v>0</v>
      </c>
      <c r="X169">
        <v>0</v>
      </c>
      <c r="Y169">
        <v>0</v>
      </c>
      <c r="Z169">
        <v>0</v>
      </c>
      <c r="AA169">
        <v>0</v>
      </c>
      <c r="AB169">
        <v>0</v>
      </c>
      <c r="AC169">
        <v>0</v>
      </c>
      <c r="AD169">
        <v>0</v>
      </c>
      <c r="AE169">
        <v>0</v>
      </c>
      <c r="AF169" s="13">
        <v>0</v>
      </c>
      <c r="AG169" s="13">
        <v>0</v>
      </c>
      <c r="AH169" s="13">
        <v>0</v>
      </c>
      <c r="AI169" s="13">
        <v>0</v>
      </c>
      <c r="AJ169" s="13">
        <v>0</v>
      </c>
      <c r="AK169" s="13">
        <v>0</v>
      </c>
      <c r="AL169">
        <v>0</v>
      </c>
      <c r="AM169">
        <v>0</v>
      </c>
      <c r="AN169">
        <v>0</v>
      </c>
      <c r="AO169">
        <v>0</v>
      </c>
      <c r="AP169">
        <v>0</v>
      </c>
      <c r="AQ169">
        <v>0</v>
      </c>
      <c r="AR169">
        <v>0</v>
      </c>
      <c r="AS169">
        <v>0</v>
      </c>
      <c r="AT169">
        <v>0</v>
      </c>
      <c r="AU169">
        <v>0</v>
      </c>
      <c r="AV169">
        <v>0</v>
      </c>
      <c r="AW169">
        <v>0</v>
      </c>
      <c r="AX169">
        <v>0</v>
      </c>
      <c r="AY169">
        <v>0</v>
      </c>
      <c r="AZ169">
        <v>0</v>
      </c>
      <c r="BA169">
        <v>0</v>
      </c>
      <c r="BB169">
        <v>0</v>
      </c>
      <c r="BC169">
        <v>0</v>
      </c>
      <c r="BD169">
        <v>0</v>
      </c>
      <c r="BE169">
        <v>0</v>
      </c>
      <c r="BF169">
        <v>0</v>
      </c>
      <c r="BG169">
        <v>0</v>
      </c>
      <c r="BH169">
        <v>0</v>
      </c>
      <c r="BI169">
        <v>0</v>
      </c>
      <c r="BJ169">
        <v>0</v>
      </c>
      <c r="BK169">
        <v>0</v>
      </c>
      <c r="BL169">
        <f t="shared" si="14"/>
        <v>0</v>
      </c>
      <c r="BM169">
        <f t="shared" si="15"/>
        <v>0</v>
      </c>
      <c r="BN169">
        <f t="shared" si="16"/>
        <v>0</v>
      </c>
      <c r="BO169" s="13">
        <f t="shared" si="17"/>
        <v>0</v>
      </c>
      <c r="BP169">
        <f t="shared" si="18"/>
        <v>0</v>
      </c>
      <c r="BQ169">
        <f t="shared" si="19"/>
        <v>0</v>
      </c>
      <c r="BR169">
        <f t="shared" si="20"/>
        <v>0</v>
      </c>
    </row>
    <row r="170" spans="1:70" x14ac:dyDescent="0.35">
      <c r="A170">
        <v>7</v>
      </c>
      <c r="B170">
        <v>1</v>
      </c>
      <c r="C170">
        <v>0</v>
      </c>
      <c r="D170">
        <v>1</v>
      </c>
      <c r="E170">
        <v>0</v>
      </c>
      <c r="F170">
        <v>0</v>
      </c>
      <c r="G170">
        <v>0</v>
      </c>
      <c r="H170">
        <v>0</v>
      </c>
      <c r="I170">
        <v>0</v>
      </c>
      <c r="J170">
        <v>0</v>
      </c>
      <c r="K170">
        <v>0</v>
      </c>
      <c r="L170">
        <v>0</v>
      </c>
      <c r="M170">
        <v>0</v>
      </c>
      <c r="N170">
        <v>0</v>
      </c>
      <c r="O170">
        <v>0</v>
      </c>
      <c r="P170">
        <v>0</v>
      </c>
      <c r="Q170">
        <v>0</v>
      </c>
      <c r="R170">
        <v>0</v>
      </c>
      <c r="S170">
        <v>0</v>
      </c>
      <c r="T170">
        <v>0</v>
      </c>
      <c r="U170">
        <v>0</v>
      </c>
      <c r="V170">
        <v>0</v>
      </c>
      <c r="W170">
        <v>0</v>
      </c>
      <c r="X170">
        <v>0</v>
      </c>
      <c r="Y170">
        <v>0</v>
      </c>
      <c r="Z170">
        <v>0</v>
      </c>
      <c r="AA170">
        <v>0</v>
      </c>
      <c r="AB170">
        <v>0</v>
      </c>
      <c r="AC170">
        <v>0</v>
      </c>
      <c r="AD170">
        <v>0</v>
      </c>
      <c r="AE170">
        <v>0</v>
      </c>
      <c r="AF170" s="13">
        <v>0</v>
      </c>
      <c r="AG170" s="13">
        <v>0</v>
      </c>
      <c r="AH170" s="13">
        <v>0</v>
      </c>
      <c r="AI170" s="13">
        <v>0</v>
      </c>
      <c r="AJ170" s="13">
        <v>0</v>
      </c>
      <c r="AK170" s="13">
        <v>0</v>
      </c>
      <c r="AL170">
        <v>0</v>
      </c>
      <c r="AM170">
        <v>0</v>
      </c>
      <c r="AN170">
        <v>0</v>
      </c>
      <c r="AO170">
        <v>0</v>
      </c>
      <c r="AP170">
        <v>0</v>
      </c>
      <c r="AQ170">
        <v>0</v>
      </c>
      <c r="AR170">
        <v>0</v>
      </c>
      <c r="AS170">
        <v>0</v>
      </c>
      <c r="AT170">
        <v>0</v>
      </c>
      <c r="AU170">
        <v>0</v>
      </c>
      <c r="AV170">
        <v>0</v>
      </c>
      <c r="AW170">
        <v>0</v>
      </c>
      <c r="AX170">
        <v>0</v>
      </c>
      <c r="AY170">
        <v>0</v>
      </c>
      <c r="AZ170">
        <v>0</v>
      </c>
      <c r="BA170">
        <v>0</v>
      </c>
      <c r="BB170">
        <v>0</v>
      </c>
      <c r="BC170">
        <v>0</v>
      </c>
      <c r="BD170">
        <v>0</v>
      </c>
      <c r="BE170">
        <v>0</v>
      </c>
      <c r="BF170">
        <v>0</v>
      </c>
      <c r="BG170">
        <v>0</v>
      </c>
      <c r="BH170">
        <v>0</v>
      </c>
      <c r="BI170">
        <v>0</v>
      </c>
      <c r="BJ170">
        <v>0</v>
      </c>
      <c r="BK170">
        <v>0</v>
      </c>
      <c r="BL170">
        <f t="shared" si="14"/>
        <v>0</v>
      </c>
      <c r="BM170">
        <f t="shared" si="15"/>
        <v>0</v>
      </c>
      <c r="BN170">
        <f t="shared" si="16"/>
        <v>0</v>
      </c>
      <c r="BO170" s="13">
        <f t="shared" si="17"/>
        <v>0</v>
      </c>
      <c r="BP170">
        <f t="shared" si="18"/>
        <v>0</v>
      </c>
      <c r="BQ170">
        <f t="shared" si="19"/>
        <v>0</v>
      </c>
      <c r="BR170">
        <f t="shared" si="20"/>
        <v>0</v>
      </c>
    </row>
    <row r="171" spans="1:70" x14ac:dyDescent="0.35">
      <c r="A171">
        <v>7</v>
      </c>
      <c r="B171">
        <v>1</v>
      </c>
      <c r="C171">
        <v>0</v>
      </c>
      <c r="D171">
        <v>1</v>
      </c>
      <c r="E171">
        <v>0</v>
      </c>
      <c r="F171">
        <v>0</v>
      </c>
      <c r="G171">
        <v>0</v>
      </c>
      <c r="H171">
        <v>0</v>
      </c>
      <c r="I171">
        <v>0</v>
      </c>
      <c r="J171">
        <v>0</v>
      </c>
      <c r="K171">
        <v>0</v>
      </c>
      <c r="L171">
        <v>0</v>
      </c>
      <c r="M171">
        <v>0</v>
      </c>
      <c r="N171">
        <v>0</v>
      </c>
      <c r="O171">
        <v>0</v>
      </c>
      <c r="P171">
        <v>0</v>
      </c>
      <c r="Q171">
        <v>0</v>
      </c>
      <c r="R171">
        <v>0</v>
      </c>
      <c r="S171">
        <v>0</v>
      </c>
      <c r="T171">
        <v>0</v>
      </c>
      <c r="U171">
        <v>0</v>
      </c>
      <c r="V171">
        <v>0</v>
      </c>
      <c r="W171">
        <v>0</v>
      </c>
      <c r="X171">
        <v>0</v>
      </c>
      <c r="Y171">
        <v>0</v>
      </c>
      <c r="Z171">
        <v>0</v>
      </c>
      <c r="AA171">
        <v>0</v>
      </c>
      <c r="AB171">
        <v>0</v>
      </c>
      <c r="AC171">
        <v>0</v>
      </c>
      <c r="AD171">
        <v>0</v>
      </c>
      <c r="AE171">
        <v>0</v>
      </c>
      <c r="AF171" s="13">
        <v>0</v>
      </c>
      <c r="AG171" s="13">
        <v>0</v>
      </c>
      <c r="AH171" s="13">
        <v>0</v>
      </c>
      <c r="AI171" s="13">
        <v>0</v>
      </c>
      <c r="AJ171" s="13">
        <v>0</v>
      </c>
      <c r="AK171" s="13">
        <v>0</v>
      </c>
      <c r="AL171">
        <v>0</v>
      </c>
      <c r="AM171">
        <v>0</v>
      </c>
      <c r="AN171">
        <v>0</v>
      </c>
      <c r="AO171">
        <v>0</v>
      </c>
      <c r="AP171">
        <v>0</v>
      </c>
      <c r="AQ171">
        <v>0</v>
      </c>
      <c r="AR171">
        <v>0</v>
      </c>
      <c r="AS171">
        <v>0</v>
      </c>
      <c r="AT171">
        <v>0</v>
      </c>
      <c r="AU171">
        <v>0</v>
      </c>
      <c r="AV171">
        <v>0</v>
      </c>
      <c r="AW171">
        <v>0</v>
      </c>
      <c r="AX171">
        <v>0</v>
      </c>
      <c r="AY171">
        <v>0</v>
      </c>
      <c r="AZ171">
        <v>0</v>
      </c>
      <c r="BA171">
        <v>0</v>
      </c>
      <c r="BB171">
        <v>0</v>
      </c>
      <c r="BC171">
        <v>0</v>
      </c>
      <c r="BD171">
        <v>0</v>
      </c>
      <c r="BE171">
        <v>0</v>
      </c>
      <c r="BF171">
        <v>0</v>
      </c>
      <c r="BG171">
        <v>0</v>
      </c>
      <c r="BH171">
        <v>0</v>
      </c>
      <c r="BI171">
        <v>0</v>
      </c>
      <c r="BJ171">
        <v>0</v>
      </c>
      <c r="BK171">
        <v>0</v>
      </c>
      <c r="BL171">
        <f t="shared" si="14"/>
        <v>0</v>
      </c>
      <c r="BM171">
        <f t="shared" si="15"/>
        <v>0</v>
      </c>
      <c r="BN171">
        <f t="shared" si="16"/>
        <v>0</v>
      </c>
      <c r="BO171" s="13">
        <f t="shared" si="17"/>
        <v>0</v>
      </c>
      <c r="BP171">
        <f t="shared" si="18"/>
        <v>0</v>
      </c>
      <c r="BQ171">
        <f t="shared" si="19"/>
        <v>0</v>
      </c>
      <c r="BR171">
        <f t="shared" si="20"/>
        <v>0</v>
      </c>
    </row>
    <row r="172" spans="1:70" x14ac:dyDescent="0.35">
      <c r="A172">
        <v>8</v>
      </c>
      <c r="B172">
        <v>0</v>
      </c>
      <c r="C172">
        <v>0</v>
      </c>
      <c r="D172">
        <v>1</v>
      </c>
      <c r="E172">
        <v>0</v>
      </c>
      <c r="F172">
        <v>0</v>
      </c>
      <c r="G172">
        <v>0</v>
      </c>
      <c r="H172">
        <v>0</v>
      </c>
      <c r="I172">
        <v>0</v>
      </c>
      <c r="J172">
        <v>0</v>
      </c>
      <c r="K172">
        <v>0</v>
      </c>
      <c r="L172">
        <v>0</v>
      </c>
      <c r="M172">
        <v>0</v>
      </c>
      <c r="N172">
        <v>0</v>
      </c>
      <c r="O172">
        <v>0</v>
      </c>
      <c r="P172">
        <v>0</v>
      </c>
      <c r="Q172">
        <v>0</v>
      </c>
      <c r="R172">
        <v>0</v>
      </c>
      <c r="S172">
        <v>0</v>
      </c>
      <c r="T172">
        <v>0</v>
      </c>
      <c r="U172">
        <v>0</v>
      </c>
      <c r="V172">
        <v>0</v>
      </c>
      <c r="W172">
        <v>0</v>
      </c>
      <c r="X172">
        <v>0</v>
      </c>
      <c r="Y172">
        <v>0</v>
      </c>
      <c r="Z172">
        <v>0</v>
      </c>
      <c r="AA172">
        <v>0</v>
      </c>
      <c r="AB172">
        <v>0</v>
      </c>
      <c r="AC172">
        <v>0</v>
      </c>
      <c r="AD172">
        <v>0</v>
      </c>
      <c r="AE172">
        <v>0</v>
      </c>
      <c r="AF172" s="13">
        <v>0</v>
      </c>
      <c r="AG172" s="13">
        <v>0</v>
      </c>
      <c r="AH172" s="13">
        <v>0</v>
      </c>
      <c r="AI172" s="13">
        <v>0</v>
      </c>
      <c r="AJ172" s="13">
        <v>0</v>
      </c>
      <c r="AK172" s="13">
        <v>0</v>
      </c>
      <c r="AL172">
        <v>0</v>
      </c>
      <c r="AM172">
        <v>0</v>
      </c>
      <c r="AN172">
        <v>0</v>
      </c>
      <c r="AO172">
        <v>0</v>
      </c>
      <c r="AP172">
        <v>0</v>
      </c>
      <c r="AQ172">
        <v>0</v>
      </c>
      <c r="AR172">
        <v>0</v>
      </c>
      <c r="AS172">
        <v>0</v>
      </c>
      <c r="AT172">
        <v>0</v>
      </c>
      <c r="AU172">
        <v>0</v>
      </c>
      <c r="AV172">
        <v>0</v>
      </c>
      <c r="AW172">
        <v>0</v>
      </c>
      <c r="AX172">
        <v>0</v>
      </c>
      <c r="AY172">
        <v>0</v>
      </c>
      <c r="AZ172">
        <v>0</v>
      </c>
      <c r="BA172">
        <v>0</v>
      </c>
      <c r="BB172">
        <v>0</v>
      </c>
      <c r="BC172">
        <v>0</v>
      </c>
      <c r="BD172">
        <v>0</v>
      </c>
      <c r="BE172">
        <v>0</v>
      </c>
      <c r="BF172">
        <v>0</v>
      </c>
      <c r="BG172">
        <v>0</v>
      </c>
      <c r="BH172">
        <v>0</v>
      </c>
      <c r="BI172">
        <v>0</v>
      </c>
      <c r="BJ172">
        <v>0</v>
      </c>
      <c r="BK172">
        <v>0</v>
      </c>
      <c r="BL172">
        <f t="shared" si="14"/>
        <v>0</v>
      </c>
      <c r="BM172">
        <f t="shared" si="15"/>
        <v>0</v>
      </c>
      <c r="BN172">
        <f t="shared" si="16"/>
        <v>0</v>
      </c>
      <c r="BO172" s="13">
        <f t="shared" si="17"/>
        <v>0</v>
      </c>
      <c r="BP172">
        <f t="shared" si="18"/>
        <v>0</v>
      </c>
      <c r="BQ172">
        <f t="shared" si="19"/>
        <v>0</v>
      </c>
      <c r="BR172">
        <f t="shared" si="20"/>
        <v>0</v>
      </c>
    </row>
    <row r="173" spans="1:70" x14ac:dyDescent="0.35">
      <c r="A173">
        <v>8</v>
      </c>
      <c r="B173">
        <v>0</v>
      </c>
      <c r="C173">
        <v>0</v>
      </c>
      <c r="D173">
        <v>1</v>
      </c>
      <c r="E173">
        <v>0</v>
      </c>
      <c r="F173">
        <v>0</v>
      </c>
      <c r="G173">
        <v>0</v>
      </c>
      <c r="H173">
        <v>0</v>
      </c>
      <c r="I173">
        <v>0</v>
      </c>
      <c r="J173">
        <v>0</v>
      </c>
      <c r="K173">
        <v>0</v>
      </c>
      <c r="L173">
        <v>0</v>
      </c>
      <c r="M173">
        <v>0</v>
      </c>
      <c r="N173">
        <v>0</v>
      </c>
      <c r="O173">
        <v>0</v>
      </c>
      <c r="P173">
        <v>0</v>
      </c>
      <c r="Q173">
        <v>0</v>
      </c>
      <c r="R173">
        <v>0</v>
      </c>
      <c r="S173">
        <v>0</v>
      </c>
      <c r="T173">
        <v>0</v>
      </c>
      <c r="U173">
        <v>0</v>
      </c>
      <c r="V173">
        <v>0</v>
      </c>
      <c r="W173">
        <v>0</v>
      </c>
      <c r="X173">
        <v>0</v>
      </c>
      <c r="Y173">
        <v>0</v>
      </c>
      <c r="Z173">
        <v>0</v>
      </c>
      <c r="AA173">
        <v>0</v>
      </c>
      <c r="AB173">
        <v>0</v>
      </c>
      <c r="AC173">
        <v>0</v>
      </c>
      <c r="AD173">
        <v>0</v>
      </c>
      <c r="AE173">
        <v>0</v>
      </c>
      <c r="AF173" s="13">
        <v>0</v>
      </c>
      <c r="AG173" s="13">
        <v>0</v>
      </c>
      <c r="AH173" s="13">
        <v>0</v>
      </c>
      <c r="AI173" s="13">
        <v>0</v>
      </c>
      <c r="AJ173" s="13">
        <v>0</v>
      </c>
      <c r="AK173" s="13">
        <v>0</v>
      </c>
      <c r="AL173">
        <v>0</v>
      </c>
      <c r="AM173">
        <v>0</v>
      </c>
      <c r="AN173">
        <v>0</v>
      </c>
      <c r="AO173">
        <v>0</v>
      </c>
      <c r="AP173">
        <v>0</v>
      </c>
      <c r="AQ173">
        <v>0</v>
      </c>
      <c r="AR173">
        <v>0</v>
      </c>
      <c r="AS173">
        <v>0</v>
      </c>
      <c r="AT173">
        <v>0</v>
      </c>
      <c r="AU173">
        <v>0</v>
      </c>
      <c r="AV173">
        <v>0</v>
      </c>
      <c r="AW173">
        <v>0</v>
      </c>
      <c r="AX173">
        <v>0</v>
      </c>
      <c r="AY173">
        <v>0</v>
      </c>
      <c r="AZ173">
        <v>0</v>
      </c>
      <c r="BA173">
        <v>0</v>
      </c>
      <c r="BB173">
        <v>0</v>
      </c>
      <c r="BC173">
        <v>0</v>
      </c>
      <c r="BD173">
        <v>0</v>
      </c>
      <c r="BE173">
        <v>0</v>
      </c>
      <c r="BF173">
        <v>0</v>
      </c>
      <c r="BG173">
        <v>0</v>
      </c>
      <c r="BH173">
        <v>0</v>
      </c>
      <c r="BI173">
        <v>0</v>
      </c>
      <c r="BJ173">
        <v>0</v>
      </c>
      <c r="BK173">
        <v>0</v>
      </c>
      <c r="BL173">
        <f t="shared" si="14"/>
        <v>0</v>
      </c>
      <c r="BM173">
        <f t="shared" si="15"/>
        <v>0</v>
      </c>
      <c r="BN173">
        <f t="shared" si="16"/>
        <v>0</v>
      </c>
      <c r="BO173" s="13">
        <f t="shared" si="17"/>
        <v>0</v>
      </c>
      <c r="BP173">
        <f t="shared" si="18"/>
        <v>0</v>
      </c>
      <c r="BQ173">
        <f t="shared" si="19"/>
        <v>0</v>
      </c>
      <c r="BR173">
        <f t="shared" si="20"/>
        <v>0</v>
      </c>
    </row>
    <row r="174" spans="1:70" x14ac:dyDescent="0.35">
      <c r="A174">
        <v>8</v>
      </c>
      <c r="B174">
        <v>0</v>
      </c>
      <c r="C174">
        <v>0</v>
      </c>
      <c r="D174">
        <v>1</v>
      </c>
      <c r="E174">
        <v>0</v>
      </c>
      <c r="F174">
        <v>0</v>
      </c>
      <c r="G174">
        <v>0</v>
      </c>
      <c r="H174">
        <v>0</v>
      </c>
      <c r="I174">
        <v>0</v>
      </c>
      <c r="J174">
        <v>0</v>
      </c>
      <c r="K174">
        <v>0</v>
      </c>
      <c r="L174">
        <v>0</v>
      </c>
      <c r="M174">
        <v>0</v>
      </c>
      <c r="N174">
        <v>0</v>
      </c>
      <c r="O174">
        <v>0</v>
      </c>
      <c r="P174">
        <v>0</v>
      </c>
      <c r="Q174">
        <v>0</v>
      </c>
      <c r="R174">
        <v>0</v>
      </c>
      <c r="S174">
        <v>0</v>
      </c>
      <c r="T174">
        <v>0</v>
      </c>
      <c r="U174">
        <v>0</v>
      </c>
      <c r="V174">
        <v>0</v>
      </c>
      <c r="W174">
        <v>0</v>
      </c>
      <c r="X174">
        <v>0</v>
      </c>
      <c r="Y174">
        <v>0</v>
      </c>
      <c r="Z174">
        <v>0</v>
      </c>
      <c r="AA174">
        <v>0</v>
      </c>
      <c r="AB174">
        <v>0</v>
      </c>
      <c r="AC174">
        <v>0</v>
      </c>
      <c r="AD174">
        <v>0</v>
      </c>
      <c r="AE174">
        <v>0</v>
      </c>
      <c r="AF174" s="13">
        <v>0</v>
      </c>
      <c r="AG174" s="13">
        <v>0</v>
      </c>
      <c r="AH174" s="13">
        <v>0</v>
      </c>
      <c r="AI174" s="13">
        <v>0</v>
      </c>
      <c r="AJ174" s="13">
        <v>0</v>
      </c>
      <c r="AK174" s="13">
        <v>0</v>
      </c>
      <c r="AL174">
        <v>0</v>
      </c>
      <c r="AM174">
        <v>0</v>
      </c>
      <c r="AN174">
        <v>0</v>
      </c>
      <c r="AO174">
        <v>0</v>
      </c>
      <c r="AP174">
        <v>0</v>
      </c>
      <c r="AQ174">
        <v>0</v>
      </c>
      <c r="AR174">
        <v>0</v>
      </c>
      <c r="AS174">
        <v>0</v>
      </c>
      <c r="AT174">
        <v>0</v>
      </c>
      <c r="AU174">
        <v>0</v>
      </c>
      <c r="AV174">
        <v>0</v>
      </c>
      <c r="AW174">
        <v>0</v>
      </c>
      <c r="AX174">
        <v>0</v>
      </c>
      <c r="AY174">
        <v>0</v>
      </c>
      <c r="AZ174">
        <v>0</v>
      </c>
      <c r="BA174">
        <v>0</v>
      </c>
      <c r="BB174">
        <v>0</v>
      </c>
      <c r="BC174">
        <v>0</v>
      </c>
      <c r="BD174">
        <v>0</v>
      </c>
      <c r="BE174">
        <v>0</v>
      </c>
      <c r="BF174">
        <v>0</v>
      </c>
      <c r="BG174">
        <v>0</v>
      </c>
      <c r="BH174">
        <v>0</v>
      </c>
      <c r="BI174">
        <v>0</v>
      </c>
      <c r="BJ174">
        <v>0</v>
      </c>
      <c r="BK174">
        <v>0</v>
      </c>
      <c r="BL174">
        <f t="shared" si="14"/>
        <v>0</v>
      </c>
      <c r="BM174">
        <f t="shared" si="15"/>
        <v>0</v>
      </c>
      <c r="BN174">
        <f t="shared" si="16"/>
        <v>0</v>
      </c>
      <c r="BO174" s="13">
        <f t="shared" si="17"/>
        <v>0</v>
      </c>
      <c r="BP174">
        <f t="shared" si="18"/>
        <v>0</v>
      </c>
      <c r="BQ174">
        <f t="shared" si="19"/>
        <v>0</v>
      </c>
      <c r="BR174">
        <f t="shared" si="20"/>
        <v>0</v>
      </c>
    </row>
    <row r="175" spans="1:70" x14ac:dyDescent="0.35">
      <c r="A175">
        <v>8</v>
      </c>
      <c r="B175">
        <v>0</v>
      </c>
      <c r="C175">
        <v>0</v>
      </c>
      <c r="D175">
        <v>1</v>
      </c>
      <c r="E175">
        <v>0</v>
      </c>
      <c r="F175">
        <v>0</v>
      </c>
      <c r="G175">
        <v>0</v>
      </c>
      <c r="H175">
        <v>0</v>
      </c>
      <c r="I175">
        <v>0</v>
      </c>
      <c r="J175">
        <v>0</v>
      </c>
      <c r="K175">
        <v>0</v>
      </c>
      <c r="L175">
        <v>0</v>
      </c>
      <c r="M175">
        <v>0</v>
      </c>
      <c r="N175">
        <v>0</v>
      </c>
      <c r="O175">
        <v>0</v>
      </c>
      <c r="P175">
        <v>0</v>
      </c>
      <c r="Q175">
        <v>0</v>
      </c>
      <c r="R175">
        <v>0</v>
      </c>
      <c r="S175">
        <v>0</v>
      </c>
      <c r="T175">
        <v>0</v>
      </c>
      <c r="U175">
        <v>0</v>
      </c>
      <c r="V175">
        <v>0</v>
      </c>
      <c r="W175">
        <v>0</v>
      </c>
      <c r="X175">
        <v>0</v>
      </c>
      <c r="Y175">
        <v>0</v>
      </c>
      <c r="Z175">
        <v>0</v>
      </c>
      <c r="AA175">
        <v>0</v>
      </c>
      <c r="AB175">
        <v>0</v>
      </c>
      <c r="AC175">
        <v>0</v>
      </c>
      <c r="AD175">
        <v>0</v>
      </c>
      <c r="AE175">
        <v>0</v>
      </c>
      <c r="AF175" s="13">
        <v>0</v>
      </c>
      <c r="AG175" s="13">
        <v>0</v>
      </c>
      <c r="AH175" s="13">
        <v>0</v>
      </c>
      <c r="AI175" s="13">
        <v>0</v>
      </c>
      <c r="AJ175" s="13">
        <v>0</v>
      </c>
      <c r="AK175" s="13">
        <v>0</v>
      </c>
      <c r="AL175">
        <v>0</v>
      </c>
      <c r="AM175">
        <v>0</v>
      </c>
      <c r="AN175">
        <v>0</v>
      </c>
      <c r="AO175">
        <v>0</v>
      </c>
      <c r="AP175">
        <v>0</v>
      </c>
      <c r="AQ175">
        <v>0</v>
      </c>
      <c r="AR175">
        <v>0</v>
      </c>
      <c r="AS175">
        <v>0</v>
      </c>
      <c r="AT175">
        <v>0</v>
      </c>
      <c r="AU175">
        <v>0</v>
      </c>
      <c r="AV175">
        <v>0</v>
      </c>
      <c r="AW175">
        <v>0</v>
      </c>
      <c r="AX175">
        <v>0</v>
      </c>
      <c r="AY175">
        <v>0</v>
      </c>
      <c r="AZ175">
        <v>0</v>
      </c>
      <c r="BA175">
        <v>0</v>
      </c>
      <c r="BB175">
        <v>0</v>
      </c>
      <c r="BC175">
        <v>0</v>
      </c>
      <c r="BD175">
        <v>0</v>
      </c>
      <c r="BE175">
        <v>0</v>
      </c>
      <c r="BF175">
        <v>0</v>
      </c>
      <c r="BG175">
        <v>0</v>
      </c>
      <c r="BH175">
        <v>0</v>
      </c>
      <c r="BI175">
        <v>0</v>
      </c>
      <c r="BJ175">
        <v>0</v>
      </c>
      <c r="BK175">
        <v>0</v>
      </c>
      <c r="BL175">
        <f t="shared" si="14"/>
        <v>0</v>
      </c>
      <c r="BM175">
        <f t="shared" si="15"/>
        <v>0</v>
      </c>
      <c r="BN175">
        <f t="shared" si="16"/>
        <v>0</v>
      </c>
      <c r="BO175" s="13">
        <f t="shared" si="17"/>
        <v>0</v>
      </c>
      <c r="BP175">
        <f t="shared" si="18"/>
        <v>0</v>
      </c>
      <c r="BQ175">
        <f t="shared" si="19"/>
        <v>0</v>
      </c>
      <c r="BR175">
        <f t="shared" si="20"/>
        <v>0</v>
      </c>
    </row>
    <row r="176" spans="1:70" x14ac:dyDescent="0.35">
      <c r="A176">
        <v>8</v>
      </c>
      <c r="B176">
        <v>0</v>
      </c>
      <c r="C176">
        <v>0</v>
      </c>
      <c r="D176">
        <v>1</v>
      </c>
      <c r="E176">
        <v>0</v>
      </c>
      <c r="F176">
        <v>0</v>
      </c>
      <c r="G176">
        <v>0</v>
      </c>
      <c r="H176">
        <v>0</v>
      </c>
      <c r="I176">
        <v>0</v>
      </c>
      <c r="J176">
        <v>0</v>
      </c>
      <c r="K176">
        <v>0</v>
      </c>
      <c r="L176">
        <v>0</v>
      </c>
      <c r="M176">
        <v>0</v>
      </c>
      <c r="N176">
        <v>0</v>
      </c>
      <c r="O176">
        <v>0</v>
      </c>
      <c r="P176">
        <v>0</v>
      </c>
      <c r="Q176">
        <v>0</v>
      </c>
      <c r="R176">
        <v>0</v>
      </c>
      <c r="S176">
        <v>0</v>
      </c>
      <c r="T176">
        <v>0</v>
      </c>
      <c r="U176">
        <v>0</v>
      </c>
      <c r="V176">
        <v>0</v>
      </c>
      <c r="W176">
        <v>0</v>
      </c>
      <c r="X176">
        <v>0</v>
      </c>
      <c r="Y176">
        <v>0</v>
      </c>
      <c r="Z176">
        <v>0</v>
      </c>
      <c r="AA176">
        <v>0</v>
      </c>
      <c r="AB176">
        <v>0</v>
      </c>
      <c r="AC176">
        <v>0</v>
      </c>
      <c r="AD176">
        <v>0</v>
      </c>
      <c r="AE176">
        <v>0</v>
      </c>
      <c r="AF176" s="13">
        <v>0</v>
      </c>
      <c r="AG176" s="13">
        <v>0</v>
      </c>
      <c r="AH176" s="13">
        <v>0</v>
      </c>
      <c r="AI176" s="13">
        <v>0</v>
      </c>
      <c r="AJ176" s="13">
        <v>0</v>
      </c>
      <c r="AK176" s="13">
        <v>0</v>
      </c>
      <c r="AL176">
        <v>0</v>
      </c>
      <c r="AM176">
        <v>0</v>
      </c>
      <c r="AN176">
        <v>0</v>
      </c>
      <c r="AO176">
        <v>0</v>
      </c>
      <c r="AP176">
        <v>0</v>
      </c>
      <c r="AQ176">
        <v>0</v>
      </c>
      <c r="AR176">
        <v>0</v>
      </c>
      <c r="AS176">
        <v>0</v>
      </c>
      <c r="AT176">
        <v>0</v>
      </c>
      <c r="AU176">
        <v>0</v>
      </c>
      <c r="AV176">
        <v>0</v>
      </c>
      <c r="AW176">
        <v>0</v>
      </c>
      <c r="AX176">
        <v>0</v>
      </c>
      <c r="AY176">
        <v>0</v>
      </c>
      <c r="AZ176">
        <v>0</v>
      </c>
      <c r="BA176">
        <v>0</v>
      </c>
      <c r="BB176">
        <v>0</v>
      </c>
      <c r="BC176">
        <v>0</v>
      </c>
      <c r="BD176">
        <v>0</v>
      </c>
      <c r="BE176">
        <v>0</v>
      </c>
      <c r="BF176">
        <v>0</v>
      </c>
      <c r="BG176">
        <v>0</v>
      </c>
      <c r="BH176">
        <v>0</v>
      </c>
      <c r="BI176">
        <v>0</v>
      </c>
      <c r="BJ176">
        <v>0</v>
      </c>
      <c r="BK176">
        <v>0</v>
      </c>
      <c r="BL176">
        <f t="shared" si="14"/>
        <v>0</v>
      </c>
      <c r="BM176">
        <f t="shared" si="15"/>
        <v>0</v>
      </c>
      <c r="BN176">
        <f t="shared" si="16"/>
        <v>0</v>
      </c>
      <c r="BO176" s="13">
        <f t="shared" si="17"/>
        <v>0</v>
      </c>
      <c r="BP176">
        <f t="shared" si="18"/>
        <v>0</v>
      </c>
      <c r="BQ176">
        <f t="shared" si="19"/>
        <v>0</v>
      </c>
      <c r="BR176">
        <f t="shared" si="20"/>
        <v>0</v>
      </c>
    </row>
    <row r="177" spans="1:70" x14ac:dyDescent="0.35">
      <c r="A177">
        <v>8</v>
      </c>
      <c r="B177">
        <v>1</v>
      </c>
      <c r="C177">
        <v>0</v>
      </c>
      <c r="D177">
        <v>1</v>
      </c>
      <c r="E177">
        <v>0</v>
      </c>
      <c r="F177">
        <v>0</v>
      </c>
      <c r="G177">
        <v>0</v>
      </c>
      <c r="H177">
        <v>0</v>
      </c>
      <c r="I177">
        <v>0</v>
      </c>
      <c r="J177">
        <v>0</v>
      </c>
      <c r="K177">
        <v>0</v>
      </c>
      <c r="L177">
        <v>0</v>
      </c>
      <c r="M177">
        <v>0</v>
      </c>
      <c r="N177">
        <v>0</v>
      </c>
      <c r="O177">
        <v>0</v>
      </c>
      <c r="P177">
        <v>0</v>
      </c>
      <c r="Q177">
        <v>0</v>
      </c>
      <c r="R177">
        <v>0</v>
      </c>
      <c r="S177">
        <v>0</v>
      </c>
      <c r="T177">
        <v>0</v>
      </c>
      <c r="U177">
        <v>0</v>
      </c>
      <c r="V177">
        <v>0</v>
      </c>
      <c r="W177">
        <v>0</v>
      </c>
      <c r="X177">
        <v>0</v>
      </c>
      <c r="Y177">
        <v>0</v>
      </c>
      <c r="Z177">
        <v>0</v>
      </c>
      <c r="AA177">
        <v>0</v>
      </c>
      <c r="AB177">
        <v>0</v>
      </c>
      <c r="AC177">
        <v>0</v>
      </c>
      <c r="AD177">
        <v>0</v>
      </c>
      <c r="AE177">
        <v>0</v>
      </c>
      <c r="AF177" s="13">
        <v>0</v>
      </c>
      <c r="AG177" s="13">
        <v>0</v>
      </c>
      <c r="AH177" s="13">
        <v>0</v>
      </c>
      <c r="AI177" s="13">
        <v>0</v>
      </c>
      <c r="AJ177" s="13">
        <v>0</v>
      </c>
      <c r="AK177" s="13">
        <v>0</v>
      </c>
      <c r="AL177">
        <v>0</v>
      </c>
      <c r="AM177">
        <v>0</v>
      </c>
      <c r="AN177">
        <v>0</v>
      </c>
      <c r="AO177">
        <v>0</v>
      </c>
      <c r="AP177">
        <v>0</v>
      </c>
      <c r="AQ177">
        <v>0</v>
      </c>
      <c r="AR177">
        <v>0</v>
      </c>
      <c r="AS177">
        <v>0</v>
      </c>
      <c r="AT177">
        <v>0</v>
      </c>
      <c r="AU177">
        <v>0</v>
      </c>
      <c r="AV177">
        <v>0</v>
      </c>
      <c r="AW177">
        <v>0</v>
      </c>
      <c r="AX177">
        <v>0</v>
      </c>
      <c r="AY177">
        <v>0</v>
      </c>
      <c r="AZ177">
        <v>0</v>
      </c>
      <c r="BA177">
        <v>0</v>
      </c>
      <c r="BB177">
        <v>0</v>
      </c>
      <c r="BC177">
        <v>0</v>
      </c>
      <c r="BD177">
        <v>0</v>
      </c>
      <c r="BE177">
        <v>0</v>
      </c>
      <c r="BF177">
        <v>0</v>
      </c>
      <c r="BG177">
        <v>0</v>
      </c>
      <c r="BH177">
        <v>0</v>
      </c>
      <c r="BI177">
        <v>0</v>
      </c>
      <c r="BJ177">
        <v>0</v>
      </c>
      <c r="BK177">
        <v>0</v>
      </c>
      <c r="BL177">
        <f t="shared" si="14"/>
        <v>0</v>
      </c>
      <c r="BM177">
        <f t="shared" si="15"/>
        <v>0</v>
      </c>
      <c r="BN177">
        <f t="shared" si="16"/>
        <v>0</v>
      </c>
      <c r="BO177" s="13">
        <f t="shared" si="17"/>
        <v>0</v>
      </c>
      <c r="BP177">
        <f t="shared" si="18"/>
        <v>0</v>
      </c>
      <c r="BQ177">
        <f t="shared" si="19"/>
        <v>0</v>
      </c>
      <c r="BR177">
        <f t="shared" si="20"/>
        <v>0</v>
      </c>
    </row>
    <row r="178" spans="1:70" x14ac:dyDescent="0.35">
      <c r="A178">
        <v>8</v>
      </c>
      <c r="B178">
        <v>1</v>
      </c>
      <c r="C178">
        <v>0</v>
      </c>
      <c r="D178">
        <v>1</v>
      </c>
      <c r="E178">
        <v>0</v>
      </c>
      <c r="F178">
        <v>0</v>
      </c>
      <c r="G178">
        <v>0</v>
      </c>
      <c r="H178">
        <v>0</v>
      </c>
      <c r="I178">
        <v>0</v>
      </c>
      <c r="J178">
        <v>0</v>
      </c>
      <c r="K178">
        <v>0</v>
      </c>
      <c r="L178">
        <v>0</v>
      </c>
      <c r="M178">
        <v>0</v>
      </c>
      <c r="N178">
        <v>0</v>
      </c>
      <c r="O178">
        <v>0</v>
      </c>
      <c r="P178">
        <v>0</v>
      </c>
      <c r="Q178">
        <v>0</v>
      </c>
      <c r="R178">
        <v>0</v>
      </c>
      <c r="S178">
        <v>0</v>
      </c>
      <c r="T178">
        <v>0</v>
      </c>
      <c r="U178">
        <v>0</v>
      </c>
      <c r="V178">
        <v>0</v>
      </c>
      <c r="W178">
        <v>0</v>
      </c>
      <c r="X178">
        <v>0</v>
      </c>
      <c r="Y178">
        <v>0</v>
      </c>
      <c r="Z178">
        <v>0</v>
      </c>
      <c r="AA178">
        <v>0</v>
      </c>
      <c r="AB178">
        <v>0</v>
      </c>
      <c r="AC178">
        <v>0</v>
      </c>
      <c r="AD178">
        <v>0</v>
      </c>
      <c r="AE178">
        <v>0</v>
      </c>
      <c r="AF178" s="13">
        <v>0</v>
      </c>
      <c r="AG178" s="13">
        <v>0</v>
      </c>
      <c r="AH178" s="13">
        <v>0</v>
      </c>
      <c r="AI178" s="13">
        <v>0</v>
      </c>
      <c r="AJ178" s="13">
        <v>0</v>
      </c>
      <c r="AK178" s="13">
        <v>0</v>
      </c>
      <c r="AL178">
        <v>0</v>
      </c>
      <c r="AM178">
        <v>0</v>
      </c>
      <c r="AN178">
        <v>0</v>
      </c>
      <c r="AO178">
        <v>0</v>
      </c>
      <c r="AP178">
        <v>0</v>
      </c>
      <c r="AQ178">
        <v>0</v>
      </c>
      <c r="AR178">
        <v>0</v>
      </c>
      <c r="AS178">
        <v>0</v>
      </c>
      <c r="AT178">
        <v>0</v>
      </c>
      <c r="AU178">
        <v>0</v>
      </c>
      <c r="AV178">
        <v>0</v>
      </c>
      <c r="AW178">
        <v>0</v>
      </c>
      <c r="AX178">
        <v>0</v>
      </c>
      <c r="AY178">
        <v>0</v>
      </c>
      <c r="AZ178">
        <v>0</v>
      </c>
      <c r="BA178">
        <v>0</v>
      </c>
      <c r="BB178">
        <v>0</v>
      </c>
      <c r="BC178">
        <v>0</v>
      </c>
      <c r="BD178">
        <v>0</v>
      </c>
      <c r="BE178">
        <v>0</v>
      </c>
      <c r="BF178">
        <v>0</v>
      </c>
      <c r="BG178">
        <v>0</v>
      </c>
      <c r="BH178">
        <v>0</v>
      </c>
      <c r="BI178">
        <v>0</v>
      </c>
      <c r="BJ178">
        <v>0</v>
      </c>
      <c r="BK178">
        <v>0</v>
      </c>
      <c r="BL178">
        <f t="shared" si="14"/>
        <v>0</v>
      </c>
      <c r="BM178">
        <f t="shared" si="15"/>
        <v>0</v>
      </c>
      <c r="BN178">
        <f t="shared" si="16"/>
        <v>0</v>
      </c>
      <c r="BO178" s="13">
        <f t="shared" si="17"/>
        <v>0</v>
      </c>
      <c r="BP178">
        <f t="shared" si="18"/>
        <v>0</v>
      </c>
      <c r="BQ178">
        <f t="shared" si="19"/>
        <v>0</v>
      </c>
      <c r="BR178">
        <f t="shared" si="20"/>
        <v>0</v>
      </c>
    </row>
    <row r="179" spans="1:70" x14ac:dyDescent="0.35">
      <c r="A179">
        <v>8</v>
      </c>
      <c r="B179">
        <v>1</v>
      </c>
      <c r="C179">
        <v>0</v>
      </c>
      <c r="D179">
        <v>1</v>
      </c>
      <c r="E179">
        <v>0</v>
      </c>
      <c r="F179">
        <v>0</v>
      </c>
      <c r="G179">
        <v>0</v>
      </c>
      <c r="H179">
        <v>0</v>
      </c>
      <c r="I179">
        <v>0</v>
      </c>
      <c r="J179">
        <v>0</v>
      </c>
      <c r="K179">
        <v>0</v>
      </c>
      <c r="L179">
        <v>0</v>
      </c>
      <c r="M179">
        <v>0</v>
      </c>
      <c r="N179">
        <v>0</v>
      </c>
      <c r="O179">
        <v>0</v>
      </c>
      <c r="P179">
        <v>0</v>
      </c>
      <c r="Q179">
        <v>0</v>
      </c>
      <c r="R179">
        <v>0</v>
      </c>
      <c r="S179">
        <v>0</v>
      </c>
      <c r="T179">
        <v>0</v>
      </c>
      <c r="U179">
        <v>0</v>
      </c>
      <c r="V179">
        <v>0</v>
      </c>
      <c r="W179">
        <v>0</v>
      </c>
      <c r="X179">
        <v>0</v>
      </c>
      <c r="Y179">
        <v>0</v>
      </c>
      <c r="Z179">
        <v>0</v>
      </c>
      <c r="AA179">
        <v>0</v>
      </c>
      <c r="AB179">
        <v>0</v>
      </c>
      <c r="AC179">
        <v>0</v>
      </c>
      <c r="AD179">
        <v>0</v>
      </c>
      <c r="AE179">
        <v>0</v>
      </c>
      <c r="AF179" s="13">
        <v>0</v>
      </c>
      <c r="AG179" s="13">
        <v>0</v>
      </c>
      <c r="AH179" s="13">
        <v>0</v>
      </c>
      <c r="AI179" s="13">
        <v>0</v>
      </c>
      <c r="AJ179" s="13">
        <v>0</v>
      </c>
      <c r="AK179" s="13">
        <v>0</v>
      </c>
      <c r="AL179">
        <v>0</v>
      </c>
      <c r="AM179">
        <v>0</v>
      </c>
      <c r="AN179">
        <v>0</v>
      </c>
      <c r="AO179">
        <v>0</v>
      </c>
      <c r="AP179">
        <v>0</v>
      </c>
      <c r="AQ179">
        <v>0</v>
      </c>
      <c r="AR179">
        <v>0</v>
      </c>
      <c r="AS179">
        <v>0</v>
      </c>
      <c r="AT179">
        <v>0</v>
      </c>
      <c r="AU179">
        <v>0</v>
      </c>
      <c r="AV179">
        <v>0</v>
      </c>
      <c r="AW179">
        <v>0</v>
      </c>
      <c r="AX179">
        <v>0</v>
      </c>
      <c r="AY179">
        <v>0</v>
      </c>
      <c r="AZ179">
        <v>0</v>
      </c>
      <c r="BA179">
        <v>0</v>
      </c>
      <c r="BB179">
        <v>0</v>
      </c>
      <c r="BC179">
        <v>0</v>
      </c>
      <c r="BD179">
        <v>0</v>
      </c>
      <c r="BE179">
        <v>0</v>
      </c>
      <c r="BF179">
        <v>0</v>
      </c>
      <c r="BG179">
        <v>0</v>
      </c>
      <c r="BH179">
        <v>0</v>
      </c>
      <c r="BI179">
        <v>0</v>
      </c>
      <c r="BJ179">
        <v>0</v>
      </c>
      <c r="BK179">
        <v>0</v>
      </c>
      <c r="BL179">
        <f t="shared" si="14"/>
        <v>0</v>
      </c>
      <c r="BM179">
        <f t="shared" si="15"/>
        <v>0</v>
      </c>
      <c r="BN179">
        <f t="shared" si="16"/>
        <v>0</v>
      </c>
      <c r="BO179" s="13">
        <f t="shared" si="17"/>
        <v>0</v>
      </c>
      <c r="BP179">
        <f t="shared" si="18"/>
        <v>0</v>
      </c>
      <c r="BQ179">
        <f t="shared" si="19"/>
        <v>0</v>
      </c>
      <c r="BR179">
        <f t="shared" si="20"/>
        <v>0</v>
      </c>
    </row>
    <row r="180" spans="1:70" x14ac:dyDescent="0.35">
      <c r="A180">
        <v>8</v>
      </c>
      <c r="B180">
        <v>1</v>
      </c>
      <c r="C180">
        <v>0</v>
      </c>
      <c r="D180">
        <v>1</v>
      </c>
      <c r="E180">
        <v>0</v>
      </c>
      <c r="F180">
        <v>0</v>
      </c>
      <c r="G180">
        <v>0</v>
      </c>
      <c r="H180">
        <v>0</v>
      </c>
      <c r="I180">
        <v>0</v>
      </c>
      <c r="J180">
        <v>0</v>
      </c>
      <c r="K180">
        <v>0</v>
      </c>
      <c r="L180">
        <v>0</v>
      </c>
      <c r="M180">
        <v>0</v>
      </c>
      <c r="N180">
        <v>0</v>
      </c>
      <c r="O180">
        <v>0</v>
      </c>
      <c r="P180">
        <v>0</v>
      </c>
      <c r="Q180">
        <v>0</v>
      </c>
      <c r="R180">
        <v>0</v>
      </c>
      <c r="S180">
        <v>0</v>
      </c>
      <c r="T180">
        <v>0</v>
      </c>
      <c r="U180">
        <v>0</v>
      </c>
      <c r="V180">
        <v>0</v>
      </c>
      <c r="W180">
        <v>0</v>
      </c>
      <c r="X180">
        <v>0</v>
      </c>
      <c r="Y180">
        <v>0</v>
      </c>
      <c r="Z180">
        <v>0</v>
      </c>
      <c r="AA180">
        <v>0</v>
      </c>
      <c r="AB180">
        <v>0</v>
      </c>
      <c r="AC180">
        <v>0</v>
      </c>
      <c r="AD180">
        <v>0</v>
      </c>
      <c r="AE180">
        <v>0</v>
      </c>
      <c r="AF180" s="13">
        <v>0</v>
      </c>
      <c r="AG180" s="13">
        <v>0</v>
      </c>
      <c r="AH180" s="13">
        <v>0</v>
      </c>
      <c r="AI180" s="13">
        <v>0</v>
      </c>
      <c r="AJ180" s="13">
        <v>0</v>
      </c>
      <c r="AK180" s="13">
        <v>0</v>
      </c>
      <c r="AL180">
        <v>0</v>
      </c>
      <c r="AM180">
        <v>0</v>
      </c>
      <c r="AN180">
        <v>0</v>
      </c>
      <c r="AO180">
        <v>0</v>
      </c>
      <c r="AP180">
        <v>0</v>
      </c>
      <c r="AQ180">
        <v>0</v>
      </c>
      <c r="AR180">
        <v>0</v>
      </c>
      <c r="AS180">
        <v>0</v>
      </c>
      <c r="AT180">
        <v>0</v>
      </c>
      <c r="AU180">
        <v>0</v>
      </c>
      <c r="AV180">
        <v>0</v>
      </c>
      <c r="AW180">
        <v>0</v>
      </c>
      <c r="AX180">
        <v>0</v>
      </c>
      <c r="AY180">
        <v>0</v>
      </c>
      <c r="AZ180">
        <v>0</v>
      </c>
      <c r="BA180">
        <v>0</v>
      </c>
      <c r="BB180">
        <v>0</v>
      </c>
      <c r="BC180">
        <v>0</v>
      </c>
      <c r="BD180">
        <v>0</v>
      </c>
      <c r="BE180">
        <v>0</v>
      </c>
      <c r="BF180">
        <v>0</v>
      </c>
      <c r="BG180">
        <v>0</v>
      </c>
      <c r="BH180">
        <v>0</v>
      </c>
      <c r="BI180">
        <v>0</v>
      </c>
      <c r="BJ180">
        <v>0</v>
      </c>
      <c r="BK180">
        <v>0</v>
      </c>
      <c r="BL180">
        <f t="shared" si="14"/>
        <v>0</v>
      </c>
      <c r="BM180">
        <f t="shared" si="15"/>
        <v>0</v>
      </c>
      <c r="BN180">
        <f t="shared" si="16"/>
        <v>0</v>
      </c>
      <c r="BO180" s="13">
        <f t="shared" si="17"/>
        <v>0</v>
      </c>
      <c r="BP180">
        <f t="shared" si="18"/>
        <v>0</v>
      </c>
      <c r="BQ180">
        <f t="shared" si="19"/>
        <v>0</v>
      </c>
      <c r="BR180">
        <f t="shared" si="20"/>
        <v>0</v>
      </c>
    </row>
    <row r="181" spans="1:70" x14ac:dyDescent="0.35">
      <c r="A181">
        <v>8</v>
      </c>
      <c r="B181">
        <v>1</v>
      </c>
      <c r="C181">
        <v>0</v>
      </c>
      <c r="D181">
        <v>1</v>
      </c>
      <c r="E181">
        <v>0</v>
      </c>
      <c r="F181">
        <v>0</v>
      </c>
      <c r="G181">
        <v>0</v>
      </c>
      <c r="H181">
        <v>0</v>
      </c>
      <c r="I181">
        <v>0</v>
      </c>
      <c r="J181">
        <v>0</v>
      </c>
      <c r="K181">
        <v>0</v>
      </c>
      <c r="L181">
        <v>0</v>
      </c>
      <c r="M181">
        <v>0</v>
      </c>
      <c r="N181">
        <v>0</v>
      </c>
      <c r="O181">
        <v>0</v>
      </c>
      <c r="P181">
        <v>0</v>
      </c>
      <c r="Q181">
        <v>0</v>
      </c>
      <c r="R181">
        <v>0</v>
      </c>
      <c r="S181">
        <v>0</v>
      </c>
      <c r="T181">
        <v>0</v>
      </c>
      <c r="U181">
        <v>0</v>
      </c>
      <c r="V181">
        <v>0</v>
      </c>
      <c r="W181">
        <v>0</v>
      </c>
      <c r="X181">
        <v>0</v>
      </c>
      <c r="Y181">
        <v>0</v>
      </c>
      <c r="Z181">
        <v>0</v>
      </c>
      <c r="AA181">
        <v>0</v>
      </c>
      <c r="AB181">
        <v>0</v>
      </c>
      <c r="AC181">
        <v>0</v>
      </c>
      <c r="AD181">
        <v>0</v>
      </c>
      <c r="AE181">
        <v>0</v>
      </c>
      <c r="AF181" s="13">
        <v>0</v>
      </c>
      <c r="AG181" s="13">
        <v>0</v>
      </c>
      <c r="AH181" s="13">
        <v>0</v>
      </c>
      <c r="AI181" s="13">
        <v>0</v>
      </c>
      <c r="AJ181" s="13">
        <v>0</v>
      </c>
      <c r="AK181" s="13">
        <v>0</v>
      </c>
      <c r="AL181">
        <v>0</v>
      </c>
      <c r="AM181">
        <v>0</v>
      </c>
      <c r="AN181">
        <v>0</v>
      </c>
      <c r="AO181">
        <v>0</v>
      </c>
      <c r="AP181">
        <v>0</v>
      </c>
      <c r="AQ181">
        <v>0</v>
      </c>
      <c r="AR181">
        <v>0</v>
      </c>
      <c r="AS181">
        <v>0</v>
      </c>
      <c r="AT181">
        <v>0</v>
      </c>
      <c r="AU181">
        <v>0</v>
      </c>
      <c r="AV181">
        <v>0</v>
      </c>
      <c r="AW181">
        <v>0</v>
      </c>
      <c r="AX181">
        <v>0</v>
      </c>
      <c r="AY181">
        <v>0</v>
      </c>
      <c r="AZ181">
        <v>0</v>
      </c>
      <c r="BA181">
        <v>0</v>
      </c>
      <c r="BB181">
        <v>0</v>
      </c>
      <c r="BC181">
        <v>0</v>
      </c>
      <c r="BD181">
        <v>0</v>
      </c>
      <c r="BE181">
        <v>0</v>
      </c>
      <c r="BF181">
        <v>0</v>
      </c>
      <c r="BG181">
        <v>0</v>
      </c>
      <c r="BH181">
        <v>0</v>
      </c>
      <c r="BI181">
        <v>0</v>
      </c>
      <c r="BJ181">
        <v>0</v>
      </c>
      <c r="BK181">
        <v>0</v>
      </c>
      <c r="BL181">
        <f t="shared" si="14"/>
        <v>0</v>
      </c>
      <c r="BM181">
        <f t="shared" si="15"/>
        <v>0</v>
      </c>
      <c r="BN181">
        <f t="shared" si="16"/>
        <v>0</v>
      </c>
      <c r="BO181" s="13">
        <f t="shared" si="17"/>
        <v>0</v>
      </c>
      <c r="BP181">
        <f t="shared" si="18"/>
        <v>0</v>
      </c>
      <c r="BQ181">
        <f t="shared" si="19"/>
        <v>0</v>
      </c>
      <c r="BR181">
        <f t="shared" si="20"/>
        <v>0</v>
      </c>
    </row>
    <row r="182" spans="1:70" x14ac:dyDescent="0.35">
      <c r="A182">
        <v>9</v>
      </c>
      <c r="B182">
        <v>0</v>
      </c>
      <c r="C182">
        <v>0</v>
      </c>
      <c r="D182">
        <v>1</v>
      </c>
      <c r="E182">
        <v>0</v>
      </c>
      <c r="F182">
        <v>0</v>
      </c>
      <c r="G182">
        <v>0</v>
      </c>
      <c r="H182">
        <v>0</v>
      </c>
      <c r="I182">
        <v>0</v>
      </c>
      <c r="J182">
        <v>0</v>
      </c>
      <c r="K182">
        <v>0</v>
      </c>
      <c r="L182">
        <v>0</v>
      </c>
      <c r="M182">
        <v>0</v>
      </c>
      <c r="N182">
        <v>0</v>
      </c>
      <c r="O182">
        <v>0</v>
      </c>
      <c r="P182">
        <v>0</v>
      </c>
      <c r="Q182">
        <v>0</v>
      </c>
      <c r="R182">
        <v>0</v>
      </c>
      <c r="S182">
        <v>0</v>
      </c>
      <c r="T182">
        <v>0</v>
      </c>
      <c r="U182">
        <v>0</v>
      </c>
      <c r="V182">
        <v>0</v>
      </c>
      <c r="W182">
        <v>0</v>
      </c>
      <c r="X182">
        <v>0</v>
      </c>
      <c r="Y182">
        <v>0</v>
      </c>
      <c r="Z182">
        <v>0</v>
      </c>
      <c r="AA182">
        <v>0</v>
      </c>
      <c r="AB182">
        <v>0</v>
      </c>
      <c r="AC182">
        <v>0</v>
      </c>
      <c r="AD182">
        <v>0</v>
      </c>
      <c r="AE182">
        <v>0</v>
      </c>
      <c r="AF182">
        <v>0</v>
      </c>
      <c r="AG182">
        <v>0</v>
      </c>
      <c r="AH182">
        <v>0</v>
      </c>
      <c r="AI182">
        <v>0</v>
      </c>
      <c r="AJ182">
        <v>0</v>
      </c>
      <c r="AK182">
        <v>0</v>
      </c>
      <c r="AL182">
        <v>0</v>
      </c>
      <c r="AM182">
        <v>0</v>
      </c>
      <c r="AN182">
        <v>0</v>
      </c>
      <c r="AO182">
        <v>0</v>
      </c>
      <c r="AP182">
        <v>0</v>
      </c>
      <c r="AQ182">
        <v>0</v>
      </c>
      <c r="AR182">
        <v>0</v>
      </c>
      <c r="AS182">
        <v>0</v>
      </c>
      <c r="AT182">
        <v>0</v>
      </c>
      <c r="AU182">
        <v>0</v>
      </c>
      <c r="AV182">
        <v>0</v>
      </c>
      <c r="AW182">
        <v>0</v>
      </c>
      <c r="AX182">
        <v>0</v>
      </c>
      <c r="AY182">
        <v>0</v>
      </c>
      <c r="AZ182">
        <v>0</v>
      </c>
      <c r="BA182">
        <v>0</v>
      </c>
      <c r="BB182">
        <v>0</v>
      </c>
      <c r="BC182">
        <v>0</v>
      </c>
      <c r="BD182">
        <v>0</v>
      </c>
      <c r="BE182">
        <v>0</v>
      </c>
      <c r="BF182">
        <v>0</v>
      </c>
      <c r="BG182">
        <v>0</v>
      </c>
      <c r="BH182">
        <v>0</v>
      </c>
      <c r="BI182">
        <v>0</v>
      </c>
      <c r="BJ182">
        <v>0</v>
      </c>
      <c r="BK182">
        <v>0</v>
      </c>
      <c r="BL182">
        <f t="shared" si="14"/>
        <v>0</v>
      </c>
      <c r="BM182">
        <f t="shared" si="15"/>
        <v>0</v>
      </c>
      <c r="BN182">
        <f t="shared" si="16"/>
        <v>0</v>
      </c>
      <c r="BO182" s="13">
        <f t="shared" si="17"/>
        <v>0</v>
      </c>
      <c r="BP182">
        <f t="shared" si="18"/>
        <v>0</v>
      </c>
      <c r="BQ182">
        <f t="shared" si="19"/>
        <v>0</v>
      </c>
      <c r="BR182">
        <f t="shared" si="20"/>
        <v>0</v>
      </c>
    </row>
    <row r="183" spans="1:70" x14ac:dyDescent="0.35">
      <c r="A183">
        <v>9</v>
      </c>
      <c r="B183">
        <v>0</v>
      </c>
      <c r="C183">
        <v>0</v>
      </c>
      <c r="D183">
        <v>1</v>
      </c>
      <c r="E183">
        <v>0</v>
      </c>
      <c r="F183">
        <v>0</v>
      </c>
      <c r="G183">
        <v>0</v>
      </c>
      <c r="H183">
        <v>0</v>
      </c>
      <c r="I183">
        <v>0</v>
      </c>
      <c r="J183">
        <v>0</v>
      </c>
      <c r="K183">
        <v>0</v>
      </c>
      <c r="L183">
        <v>0</v>
      </c>
      <c r="M183">
        <v>0</v>
      </c>
      <c r="N183">
        <v>0</v>
      </c>
      <c r="O183">
        <v>0</v>
      </c>
      <c r="P183">
        <v>0</v>
      </c>
      <c r="Q183">
        <v>0</v>
      </c>
      <c r="R183">
        <v>0</v>
      </c>
      <c r="S183">
        <v>0</v>
      </c>
      <c r="T183">
        <v>0</v>
      </c>
      <c r="U183">
        <v>0</v>
      </c>
      <c r="V183">
        <v>0</v>
      </c>
      <c r="W183">
        <v>0</v>
      </c>
      <c r="X183">
        <v>0</v>
      </c>
      <c r="Y183">
        <v>0</v>
      </c>
      <c r="Z183">
        <v>0</v>
      </c>
      <c r="AA183">
        <v>0</v>
      </c>
      <c r="AB183">
        <v>0</v>
      </c>
      <c r="AC183">
        <v>0</v>
      </c>
      <c r="AD183">
        <v>0</v>
      </c>
      <c r="AE183">
        <v>0</v>
      </c>
      <c r="AF183">
        <v>0</v>
      </c>
      <c r="AG183">
        <v>0</v>
      </c>
      <c r="AH183">
        <v>0</v>
      </c>
      <c r="AI183">
        <v>0</v>
      </c>
      <c r="AJ183">
        <v>0</v>
      </c>
      <c r="AK183">
        <v>0</v>
      </c>
      <c r="AL183">
        <v>0</v>
      </c>
      <c r="AM183">
        <v>0</v>
      </c>
      <c r="AN183">
        <v>0</v>
      </c>
      <c r="AO183">
        <v>0</v>
      </c>
      <c r="AP183">
        <v>0</v>
      </c>
      <c r="AQ183">
        <v>0</v>
      </c>
      <c r="AR183">
        <v>0</v>
      </c>
      <c r="AS183">
        <v>0</v>
      </c>
      <c r="AT183">
        <v>0</v>
      </c>
      <c r="AU183">
        <v>0</v>
      </c>
      <c r="AV183">
        <v>0</v>
      </c>
      <c r="AW183">
        <v>0</v>
      </c>
      <c r="AX183">
        <v>0</v>
      </c>
      <c r="AY183">
        <v>0</v>
      </c>
      <c r="AZ183">
        <v>0</v>
      </c>
      <c r="BA183">
        <v>0</v>
      </c>
      <c r="BB183">
        <v>0</v>
      </c>
      <c r="BC183">
        <v>0</v>
      </c>
      <c r="BD183">
        <v>0</v>
      </c>
      <c r="BE183">
        <v>0</v>
      </c>
      <c r="BF183">
        <v>0</v>
      </c>
      <c r="BG183">
        <v>0</v>
      </c>
      <c r="BH183">
        <v>0</v>
      </c>
      <c r="BI183">
        <v>0</v>
      </c>
      <c r="BJ183">
        <v>0</v>
      </c>
      <c r="BK183">
        <v>0</v>
      </c>
      <c r="BL183">
        <f t="shared" si="14"/>
        <v>0</v>
      </c>
      <c r="BM183">
        <f t="shared" si="15"/>
        <v>0</v>
      </c>
      <c r="BN183">
        <f t="shared" si="16"/>
        <v>0</v>
      </c>
      <c r="BO183" s="13">
        <f t="shared" si="17"/>
        <v>0</v>
      </c>
      <c r="BP183">
        <f t="shared" si="18"/>
        <v>0</v>
      </c>
      <c r="BQ183">
        <f t="shared" si="19"/>
        <v>0</v>
      </c>
      <c r="BR183">
        <f t="shared" si="20"/>
        <v>0</v>
      </c>
    </row>
    <row r="184" spans="1:70" x14ac:dyDescent="0.35">
      <c r="A184">
        <v>9</v>
      </c>
      <c r="B184">
        <v>0</v>
      </c>
      <c r="C184">
        <v>0</v>
      </c>
      <c r="D184">
        <v>1</v>
      </c>
      <c r="E184">
        <v>0</v>
      </c>
      <c r="F184">
        <v>0</v>
      </c>
      <c r="G184">
        <v>0</v>
      </c>
      <c r="H184">
        <v>0</v>
      </c>
      <c r="I184">
        <v>0</v>
      </c>
      <c r="J184">
        <v>0</v>
      </c>
      <c r="K184">
        <v>0</v>
      </c>
      <c r="L184">
        <v>0</v>
      </c>
      <c r="M184">
        <v>0</v>
      </c>
      <c r="N184">
        <v>0</v>
      </c>
      <c r="O184">
        <v>0</v>
      </c>
      <c r="P184">
        <v>0</v>
      </c>
      <c r="Q184">
        <v>0</v>
      </c>
      <c r="R184">
        <v>0</v>
      </c>
      <c r="S184">
        <v>0</v>
      </c>
      <c r="T184">
        <v>0</v>
      </c>
      <c r="U184">
        <v>0</v>
      </c>
      <c r="V184">
        <v>0</v>
      </c>
      <c r="W184">
        <v>0</v>
      </c>
      <c r="X184">
        <v>0</v>
      </c>
      <c r="Y184">
        <v>0</v>
      </c>
      <c r="Z184">
        <v>0</v>
      </c>
      <c r="AA184">
        <v>0</v>
      </c>
      <c r="AB184">
        <v>0</v>
      </c>
      <c r="AC184">
        <v>0</v>
      </c>
      <c r="AD184">
        <v>0</v>
      </c>
      <c r="AE184">
        <v>0</v>
      </c>
      <c r="AF184">
        <v>0</v>
      </c>
      <c r="AG184">
        <v>0</v>
      </c>
      <c r="AH184">
        <v>0</v>
      </c>
      <c r="AI184">
        <v>0</v>
      </c>
      <c r="AJ184">
        <v>0</v>
      </c>
      <c r="AK184">
        <v>0</v>
      </c>
      <c r="AL184">
        <v>0</v>
      </c>
      <c r="AM184">
        <v>0</v>
      </c>
      <c r="AN184">
        <v>0</v>
      </c>
      <c r="AO184">
        <v>0</v>
      </c>
      <c r="AP184">
        <v>0</v>
      </c>
      <c r="AQ184">
        <v>0</v>
      </c>
      <c r="AR184">
        <v>0</v>
      </c>
      <c r="AS184">
        <v>0</v>
      </c>
      <c r="AT184">
        <v>0</v>
      </c>
      <c r="AU184">
        <v>0</v>
      </c>
      <c r="AV184">
        <v>0</v>
      </c>
      <c r="AW184">
        <v>0</v>
      </c>
      <c r="AX184">
        <v>0</v>
      </c>
      <c r="AY184">
        <v>0</v>
      </c>
      <c r="AZ184">
        <v>0</v>
      </c>
      <c r="BA184">
        <v>0</v>
      </c>
      <c r="BB184">
        <v>0</v>
      </c>
      <c r="BC184">
        <v>0</v>
      </c>
      <c r="BD184">
        <v>0</v>
      </c>
      <c r="BE184">
        <v>0</v>
      </c>
      <c r="BF184">
        <v>0</v>
      </c>
      <c r="BG184">
        <v>0</v>
      </c>
      <c r="BH184">
        <v>0</v>
      </c>
      <c r="BI184">
        <v>0</v>
      </c>
      <c r="BJ184">
        <v>0</v>
      </c>
      <c r="BK184">
        <v>0</v>
      </c>
      <c r="BL184">
        <f t="shared" si="14"/>
        <v>0</v>
      </c>
      <c r="BM184">
        <f t="shared" si="15"/>
        <v>0</v>
      </c>
      <c r="BN184">
        <f t="shared" si="16"/>
        <v>0</v>
      </c>
      <c r="BO184" s="13">
        <f t="shared" si="17"/>
        <v>0</v>
      </c>
      <c r="BP184">
        <f t="shared" si="18"/>
        <v>0</v>
      </c>
      <c r="BQ184">
        <f t="shared" si="19"/>
        <v>0</v>
      </c>
      <c r="BR184">
        <f t="shared" si="20"/>
        <v>0</v>
      </c>
    </row>
    <row r="185" spans="1:70" x14ac:dyDescent="0.35">
      <c r="A185">
        <v>9</v>
      </c>
      <c r="B185">
        <v>0</v>
      </c>
      <c r="C185">
        <v>0</v>
      </c>
      <c r="D185">
        <v>1</v>
      </c>
      <c r="E185">
        <v>0</v>
      </c>
      <c r="F185">
        <v>0</v>
      </c>
      <c r="G185">
        <v>0</v>
      </c>
      <c r="H185">
        <v>0</v>
      </c>
      <c r="I185">
        <v>0</v>
      </c>
      <c r="J185">
        <v>0</v>
      </c>
      <c r="K185">
        <v>0</v>
      </c>
      <c r="L185">
        <v>0</v>
      </c>
      <c r="M185">
        <v>0</v>
      </c>
      <c r="N185">
        <v>0</v>
      </c>
      <c r="O185">
        <v>0</v>
      </c>
      <c r="P185">
        <v>0</v>
      </c>
      <c r="Q185">
        <v>0</v>
      </c>
      <c r="R185">
        <v>0</v>
      </c>
      <c r="S185">
        <v>0</v>
      </c>
      <c r="T185">
        <v>0</v>
      </c>
      <c r="U185">
        <v>0</v>
      </c>
      <c r="V185">
        <v>0</v>
      </c>
      <c r="W185">
        <v>0</v>
      </c>
      <c r="X185">
        <v>0</v>
      </c>
      <c r="Y185">
        <v>0</v>
      </c>
      <c r="Z185">
        <v>0</v>
      </c>
      <c r="AA185">
        <v>0</v>
      </c>
      <c r="AB185">
        <v>0</v>
      </c>
      <c r="AC185">
        <v>0</v>
      </c>
      <c r="AD185">
        <v>0</v>
      </c>
      <c r="AE185">
        <v>0</v>
      </c>
      <c r="AF185">
        <v>0</v>
      </c>
      <c r="AG185">
        <v>0</v>
      </c>
      <c r="AH185">
        <v>0</v>
      </c>
      <c r="AI185">
        <v>0</v>
      </c>
      <c r="AJ185">
        <v>0</v>
      </c>
      <c r="AK185">
        <v>0</v>
      </c>
      <c r="AL185">
        <v>0</v>
      </c>
      <c r="AM185">
        <v>0</v>
      </c>
      <c r="AN185">
        <v>0</v>
      </c>
      <c r="AO185">
        <v>0</v>
      </c>
      <c r="AP185">
        <v>0</v>
      </c>
      <c r="AQ185">
        <v>0</v>
      </c>
      <c r="AR185">
        <v>0</v>
      </c>
      <c r="AS185">
        <v>0</v>
      </c>
      <c r="AT185">
        <v>0</v>
      </c>
      <c r="AU185">
        <v>0</v>
      </c>
      <c r="AV185">
        <v>0</v>
      </c>
      <c r="AW185">
        <v>0</v>
      </c>
      <c r="AX185">
        <v>0</v>
      </c>
      <c r="AY185">
        <v>0</v>
      </c>
      <c r="AZ185">
        <v>0</v>
      </c>
      <c r="BA185">
        <v>0</v>
      </c>
      <c r="BB185">
        <v>0</v>
      </c>
      <c r="BC185">
        <v>0</v>
      </c>
      <c r="BD185">
        <v>0</v>
      </c>
      <c r="BE185">
        <v>0</v>
      </c>
      <c r="BF185">
        <v>0</v>
      </c>
      <c r="BG185">
        <v>0</v>
      </c>
      <c r="BH185">
        <v>0</v>
      </c>
      <c r="BI185">
        <v>0</v>
      </c>
      <c r="BJ185">
        <v>0</v>
      </c>
      <c r="BK185">
        <v>0</v>
      </c>
      <c r="BL185">
        <f t="shared" si="14"/>
        <v>0</v>
      </c>
      <c r="BM185">
        <f t="shared" si="15"/>
        <v>0</v>
      </c>
      <c r="BN185">
        <f t="shared" si="16"/>
        <v>0</v>
      </c>
      <c r="BO185" s="13">
        <f t="shared" si="17"/>
        <v>0</v>
      </c>
      <c r="BP185">
        <f t="shared" si="18"/>
        <v>0</v>
      </c>
      <c r="BQ185">
        <f t="shared" si="19"/>
        <v>0</v>
      </c>
      <c r="BR185">
        <f t="shared" si="20"/>
        <v>0</v>
      </c>
    </row>
    <row r="186" spans="1:70" x14ac:dyDescent="0.35">
      <c r="A186">
        <v>9</v>
      </c>
      <c r="B186">
        <v>0</v>
      </c>
      <c r="C186">
        <v>0</v>
      </c>
      <c r="D186">
        <v>1</v>
      </c>
      <c r="E186">
        <v>0</v>
      </c>
      <c r="F186">
        <v>0</v>
      </c>
      <c r="G186">
        <v>0</v>
      </c>
      <c r="H186">
        <v>0</v>
      </c>
      <c r="I186">
        <v>0</v>
      </c>
      <c r="J186">
        <v>0</v>
      </c>
      <c r="K186">
        <v>0</v>
      </c>
      <c r="L186">
        <v>0</v>
      </c>
      <c r="M186">
        <v>0</v>
      </c>
      <c r="N186">
        <v>0</v>
      </c>
      <c r="O186">
        <v>0</v>
      </c>
      <c r="P186">
        <v>0</v>
      </c>
      <c r="Q186">
        <v>0</v>
      </c>
      <c r="R186">
        <v>0</v>
      </c>
      <c r="S186">
        <v>0</v>
      </c>
      <c r="T186">
        <v>0</v>
      </c>
      <c r="U186">
        <v>0</v>
      </c>
      <c r="V186">
        <v>0</v>
      </c>
      <c r="W186">
        <v>0</v>
      </c>
      <c r="X186">
        <v>0</v>
      </c>
      <c r="Y186">
        <v>0</v>
      </c>
      <c r="Z186">
        <v>0</v>
      </c>
      <c r="AA186">
        <v>0</v>
      </c>
      <c r="AB186">
        <v>0</v>
      </c>
      <c r="AC186">
        <v>0</v>
      </c>
      <c r="AD186">
        <v>0</v>
      </c>
      <c r="AE186">
        <v>0</v>
      </c>
      <c r="AF186">
        <v>0</v>
      </c>
      <c r="AG186">
        <v>0</v>
      </c>
      <c r="AH186">
        <v>0</v>
      </c>
      <c r="AI186">
        <v>0</v>
      </c>
      <c r="AJ186">
        <v>0</v>
      </c>
      <c r="AK186">
        <v>0</v>
      </c>
      <c r="AL186">
        <v>0</v>
      </c>
      <c r="AM186">
        <v>0</v>
      </c>
      <c r="AN186">
        <v>0</v>
      </c>
      <c r="AO186">
        <v>0</v>
      </c>
      <c r="AP186">
        <v>0</v>
      </c>
      <c r="AQ186">
        <v>0</v>
      </c>
      <c r="AR186">
        <v>0</v>
      </c>
      <c r="AS186">
        <v>0</v>
      </c>
      <c r="AT186">
        <v>0</v>
      </c>
      <c r="AU186">
        <v>0</v>
      </c>
      <c r="AV186">
        <v>0</v>
      </c>
      <c r="AW186">
        <v>0</v>
      </c>
      <c r="AX186">
        <v>0</v>
      </c>
      <c r="AY186">
        <v>0</v>
      </c>
      <c r="AZ186">
        <v>0</v>
      </c>
      <c r="BA186">
        <v>0</v>
      </c>
      <c r="BB186">
        <v>0</v>
      </c>
      <c r="BC186">
        <v>0</v>
      </c>
      <c r="BD186">
        <v>0</v>
      </c>
      <c r="BE186">
        <v>0</v>
      </c>
      <c r="BF186">
        <v>0</v>
      </c>
      <c r="BG186">
        <v>0</v>
      </c>
      <c r="BH186">
        <v>0</v>
      </c>
      <c r="BI186">
        <v>0</v>
      </c>
      <c r="BJ186">
        <v>0</v>
      </c>
      <c r="BK186">
        <v>0</v>
      </c>
      <c r="BL186">
        <f t="shared" si="14"/>
        <v>0</v>
      </c>
      <c r="BM186">
        <f t="shared" si="15"/>
        <v>0</v>
      </c>
      <c r="BN186">
        <f t="shared" si="16"/>
        <v>0</v>
      </c>
      <c r="BO186" s="13">
        <f t="shared" si="17"/>
        <v>0</v>
      </c>
      <c r="BP186">
        <f t="shared" si="18"/>
        <v>0</v>
      </c>
      <c r="BQ186">
        <f t="shared" si="19"/>
        <v>0</v>
      </c>
      <c r="BR186">
        <f t="shared" si="20"/>
        <v>0</v>
      </c>
    </row>
    <row r="187" spans="1:70" x14ac:dyDescent="0.35">
      <c r="A187">
        <v>9</v>
      </c>
      <c r="B187">
        <v>1</v>
      </c>
      <c r="C187">
        <v>0</v>
      </c>
      <c r="D187">
        <v>1</v>
      </c>
      <c r="E187">
        <v>0</v>
      </c>
      <c r="F187">
        <v>0</v>
      </c>
      <c r="G187">
        <v>0</v>
      </c>
      <c r="H187">
        <v>0</v>
      </c>
      <c r="I187">
        <v>0</v>
      </c>
      <c r="J187">
        <v>0</v>
      </c>
      <c r="K187">
        <v>0</v>
      </c>
      <c r="L187">
        <v>0</v>
      </c>
      <c r="M187">
        <v>0</v>
      </c>
      <c r="N187">
        <v>0</v>
      </c>
      <c r="O187">
        <v>0</v>
      </c>
      <c r="P187">
        <v>0</v>
      </c>
      <c r="Q187">
        <v>0</v>
      </c>
      <c r="R187">
        <v>0</v>
      </c>
      <c r="S187">
        <v>0</v>
      </c>
      <c r="T187">
        <v>0</v>
      </c>
      <c r="U187">
        <v>0</v>
      </c>
      <c r="V187">
        <v>0</v>
      </c>
      <c r="W187">
        <v>0</v>
      </c>
      <c r="X187">
        <v>0</v>
      </c>
      <c r="Y187">
        <v>0</v>
      </c>
      <c r="Z187">
        <v>0</v>
      </c>
      <c r="AA187">
        <v>0</v>
      </c>
      <c r="AB187">
        <v>0</v>
      </c>
      <c r="AC187">
        <v>0</v>
      </c>
      <c r="AD187">
        <v>0</v>
      </c>
      <c r="AE187">
        <v>0</v>
      </c>
      <c r="AF187" s="13">
        <v>0</v>
      </c>
      <c r="AG187" s="13">
        <v>0</v>
      </c>
      <c r="AH187" s="13">
        <v>0</v>
      </c>
      <c r="AI187" s="13">
        <v>0</v>
      </c>
      <c r="AJ187" s="13">
        <v>0</v>
      </c>
      <c r="AK187" s="13">
        <v>0</v>
      </c>
      <c r="AL187">
        <v>0</v>
      </c>
      <c r="AM187">
        <v>0</v>
      </c>
      <c r="AN187">
        <v>0</v>
      </c>
      <c r="AO187">
        <v>0</v>
      </c>
      <c r="AP187">
        <v>0</v>
      </c>
      <c r="AQ187">
        <v>0</v>
      </c>
      <c r="AR187">
        <v>0</v>
      </c>
      <c r="AS187">
        <v>0</v>
      </c>
      <c r="AT187">
        <v>0</v>
      </c>
      <c r="AU187">
        <v>0</v>
      </c>
      <c r="AV187">
        <v>0</v>
      </c>
      <c r="AW187">
        <v>0</v>
      </c>
      <c r="AX187">
        <v>0</v>
      </c>
      <c r="AY187">
        <v>0</v>
      </c>
      <c r="AZ187">
        <v>0</v>
      </c>
      <c r="BA187">
        <v>0</v>
      </c>
      <c r="BB187">
        <v>0</v>
      </c>
      <c r="BC187">
        <v>0</v>
      </c>
      <c r="BD187">
        <v>0</v>
      </c>
      <c r="BE187">
        <v>0</v>
      </c>
      <c r="BF187">
        <v>0</v>
      </c>
      <c r="BG187">
        <v>0</v>
      </c>
      <c r="BH187">
        <v>0</v>
      </c>
      <c r="BI187">
        <v>0</v>
      </c>
      <c r="BJ187">
        <v>0</v>
      </c>
      <c r="BK187">
        <v>0</v>
      </c>
      <c r="BL187">
        <f t="shared" si="14"/>
        <v>0</v>
      </c>
      <c r="BM187">
        <f t="shared" si="15"/>
        <v>0</v>
      </c>
      <c r="BN187">
        <f t="shared" si="16"/>
        <v>0</v>
      </c>
      <c r="BO187" s="13">
        <f t="shared" si="17"/>
        <v>0</v>
      </c>
      <c r="BP187">
        <f t="shared" si="18"/>
        <v>0</v>
      </c>
      <c r="BQ187">
        <f t="shared" si="19"/>
        <v>0</v>
      </c>
      <c r="BR187">
        <f t="shared" si="20"/>
        <v>0</v>
      </c>
    </row>
    <row r="188" spans="1:70" x14ac:dyDescent="0.35">
      <c r="A188">
        <v>9</v>
      </c>
      <c r="B188">
        <v>1</v>
      </c>
      <c r="C188">
        <v>0</v>
      </c>
      <c r="D188">
        <v>1</v>
      </c>
      <c r="E188">
        <v>0</v>
      </c>
      <c r="F188">
        <v>0</v>
      </c>
      <c r="G188">
        <v>0</v>
      </c>
      <c r="H188">
        <v>0</v>
      </c>
      <c r="I188">
        <v>0</v>
      </c>
      <c r="J188">
        <v>0</v>
      </c>
      <c r="K188">
        <v>0</v>
      </c>
      <c r="L188">
        <v>0</v>
      </c>
      <c r="M188">
        <v>0</v>
      </c>
      <c r="N188">
        <v>0</v>
      </c>
      <c r="O188">
        <v>0</v>
      </c>
      <c r="P188">
        <v>0</v>
      </c>
      <c r="Q188">
        <v>0</v>
      </c>
      <c r="R188">
        <v>0</v>
      </c>
      <c r="S188">
        <v>0</v>
      </c>
      <c r="T188">
        <v>0</v>
      </c>
      <c r="U188">
        <v>0</v>
      </c>
      <c r="V188">
        <v>0</v>
      </c>
      <c r="W188">
        <v>0</v>
      </c>
      <c r="X188">
        <v>0</v>
      </c>
      <c r="Y188">
        <v>0</v>
      </c>
      <c r="Z188">
        <v>0</v>
      </c>
      <c r="AA188">
        <v>0</v>
      </c>
      <c r="AB188">
        <v>0</v>
      </c>
      <c r="AC188">
        <v>0</v>
      </c>
      <c r="AD188">
        <v>0</v>
      </c>
      <c r="AE188">
        <v>0</v>
      </c>
      <c r="AF188" s="13">
        <v>0</v>
      </c>
      <c r="AG188" s="13">
        <v>0</v>
      </c>
      <c r="AH188" s="13">
        <v>0</v>
      </c>
      <c r="AI188" s="13">
        <v>0</v>
      </c>
      <c r="AJ188" s="13">
        <v>0</v>
      </c>
      <c r="AK188" s="13">
        <v>0</v>
      </c>
      <c r="AL188">
        <v>0</v>
      </c>
      <c r="AM188">
        <v>0</v>
      </c>
      <c r="AN188">
        <v>0</v>
      </c>
      <c r="AO188">
        <v>0</v>
      </c>
      <c r="AP188">
        <v>0</v>
      </c>
      <c r="AQ188">
        <v>0</v>
      </c>
      <c r="AR188">
        <v>0</v>
      </c>
      <c r="AS188">
        <v>0</v>
      </c>
      <c r="AT188">
        <v>0</v>
      </c>
      <c r="AU188">
        <v>0</v>
      </c>
      <c r="AV188">
        <v>0</v>
      </c>
      <c r="AW188">
        <v>0</v>
      </c>
      <c r="AX188">
        <v>0</v>
      </c>
      <c r="AY188">
        <v>0</v>
      </c>
      <c r="AZ188">
        <v>0</v>
      </c>
      <c r="BA188">
        <v>0</v>
      </c>
      <c r="BB188">
        <v>0</v>
      </c>
      <c r="BC188">
        <v>0</v>
      </c>
      <c r="BD188">
        <v>0</v>
      </c>
      <c r="BE188">
        <v>0</v>
      </c>
      <c r="BF188">
        <v>0</v>
      </c>
      <c r="BG188">
        <v>0</v>
      </c>
      <c r="BH188">
        <v>0</v>
      </c>
      <c r="BI188">
        <v>0</v>
      </c>
      <c r="BJ188">
        <v>0</v>
      </c>
      <c r="BK188">
        <v>0</v>
      </c>
      <c r="BL188">
        <f t="shared" si="14"/>
        <v>0</v>
      </c>
      <c r="BM188">
        <f t="shared" si="15"/>
        <v>0</v>
      </c>
      <c r="BN188">
        <f t="shared" si="16"/>
        <v>0</v>
      </c>
      <c r="BO188" s="13">
        <f t="shared" si="17"/>
        <v>0</v>
      </c>
      <c r="BP188">
        <f t="shared" si="18"/>
        <v>0</v>
      </c>
      <c r="BQ188">
        <f t="shared" si="19"/>
        <v>0</v>
      </c>
      <c r="BR188">
        <f t="shared" si="20"/>
        <v>0</v>
      </c>
    </row>
    <row r="189" spans="1:70" x14ac:dyDescent="0.35">
      <c r="A189">
        <v>9</v>
      </c>
      <c r="B189">
        <v>1</v>
      </c>
      <c r="C189">
        <v>0</v>
      </c>
      <c r="D189">
        <v>1</v>
      </c>
      <c r="E189">
        <v>0</v>
      </c>
      <c r="F189">
        <v>0</v>
      </c>
      <c r="G189">
        <v>0</v>
      </c>
      <c r="H189">
        <v>0</v>
      </c>
      <c r="I189">
        <v>0</v>
      </c>
      <c r="J189">
        <v>0</v>
      </c>
      <c r="K189">
        <v>0</v>
      </c>
      <c r="L189">
        <v>0</v>
      </c>
      <c r="M189">
        <v>0</v>
      </c>
      <c r="N189">
        <v>0</v>
      </c>
      <c r="O189">
        <v>0</v>
      </c>
      <c r="P189">
        <v>0</v>
      </c>
      <c r="Q189">
        <v>0</v>
      </c>
      <c r="R189">
        <v>0</v>
      </c>
      <c r="S189">
        <v>0</v>
      </c>
      <c r="T189">
        <v>0</v>
      </c>
      <c r="U189">
        <v>0</v>
      </c>
      <c r="V189">
        <v>0</v>
      </c>
      <c r="W189">
        <v>0</v>
      </c>
      <c r="X189">
        <v>0</v>
      </c>
      <c r="Y189">
        <v>0</v>
      </c>
      <c r="Z189">
        <v>0</v>
      </c>
      <c r="AA189">
        <v>0</v>
      </c>
      <c r="AB189">
        <v>0</v>
      </c>
      <c r="AC189">
        <v>0</v>
      </c>
      <c r="AD189">
        <v>0</v>
      </c>
      <c r="AE189">
        <v>0</v>
      </c>
      <c r="AF189" s="13">
        <v>0</v>
      </c>
      <c r="AG189" s="13">
        <v>0</v>
      </c>
      <c r="AH189" s="13">
        <v>0</v>
      </c>
      <c r="AI189" s="13">
        <v>0</v>
      </c>
      <c r="AJ189" s="13">
        <v>0</v>
      </c>
      <c r="AK189" s="13">
        <v>0</v>
      </c>
      <c r="AL189">
        <v>0</v>
      </c>
      <c r="AM189">
        <v>0</v>
      </c>
      <c r="AN189">
        <v>0</v>
      </c>
      <c r="AO189">
        <v>0</v>
      </c>
      <c r="AP189">
        <v>0</v>
      </c>
      <c r="AQ189">
        <v>0</v>
      </c>
      <c r="AR189">
        <v>0</v>
      </c>
      <c r="AS189">
        <v>0</v>
      </c>
      <c r="AT189">
        <v>0</v>
      </c>
      <c r="AU189">
        <v>0</v>
      </c>
      <c r="AV189">
        <v>0</v>
      </c>
      <c r="AW189">
        <v>0</v>
      </c>
      <c r="AX189">
        <v>0</v>
      </c>
      <c r="AY189">
        <v>0</v>
      </c>
      <c r="AZ189">
        <v>0</v>
      </c>
      <c r="BA189">
        <v>0</v>
      </c>
      <c r="BB189">
        <v>0</v>
      </c>
      <c r="BC189">
        <v>0</v>
      </c>
      <c r="BD189">
        <v>0</v>
      </c>
      <c r="BE189">
        <v>0</v>
      </c>
      <c r="BF189">
        <v>0</v>
      </c>
      <c r="BG189">
        <v>0</v>
      </c>
      <c r="BH189">
        <v>0</v>
      </c>
      <c r="BI189">
        <v>0</v>
      </c>
      <c r="BJ189">
        <v>0</v>
      </c>
      <c r="BK189">
        <v>0</v>
      </c>
      <c r="BL189">
        <f t="shared" si="14"/>
        <v>0</v>
      </c>
      <c r="BM189">
        <f t="shared" si="15"/>
        <v>0</v>
      </c>
      <c r="BN189">
        <f t="shared" si="16"/>
        <v>0</v>
      </c>
      <c r="BO189" s="13">
        <f t="shared" si="17"/>
        <v>0</v>
      </c>
      <c r="BP189">
        <f t="shared" si="18"/>
        <v>0</v>
      </c>
      <c r="BQ189">
        <f t="shared" si="19"/>
        <v>0</v>
      </c>
      <c r="BR189">
        <f t="shared" si="20"/>
        <v>0</v>
      </c>
    </row>
    <row r="190" spans="1:70" x14ac:dyDescent="0.35">
      <c r="A190">
        <v>9</v>
      </c>
      <c r="B190">
        <v>1</v>
      </c>
      <c r="C190">
        <v>0</v>
      </c>
      <c r="D190">
        <v>1</v>
      </c>
      <c r="E190">
        <v>0</v>
      </c>
      <c r="F190">
        <v>0</v>
      </c>
      <c r="G190">
        <v>0</v>
      </c>
      <c r="H190">
        <v>0</v>
      </c>
      <c r="I190">
        <v>0</v>
      </c>
      <c r="J190">
        <v>0</v>
      </c>
      <c r="K190">
        <v>0</v>
      </c>
      <c r="L190">
        <v>0</v>
      </c>
      <c r="M190">
        <v>0</v>
      </c>
      <c r="N190">
        <v>0</v>
      </c>
      <c r="O190">
        <v>0</v>
      </c>
      <c r="P190">
        <v>0</v>
      </c>
      <c r="Q190">
        <v>0</v>
      </c>
      <c r="R190">
        <v>0</v>
      </c>
      <c r="S190">
        <v>0</v>
      </c>
      <c r="T190">
        <v>0</v>
      </c>
      <c r="U190">
        <v>0</v>
      </c>
      <c r="V190">
        <v>0</v>
      </c>
      <c r="W190">
        <v>0</v>
      </c>
      <c r="X190">
        <v>0</v>
      </c>
      <c r="Y190">
        <v>0</v>
      </c>
      <c r="Z190">
        <v>0</v>
      </c>
      <c r="AA190">
        <v>0</v>
      </c>
      <c r="AB190">
        <v>0</v>
      </c>
      <c r="AC190">
        <v>0</v>
      </c>
      <c r="AD190">
        <v>0</v>
      </c>
      <c r="AE190">
        <v>0</v>
      </c>
      <c r="AF190" s="13">
        <v>0</v>
      </c>
      <c r="AG190" s="13">
        <v>0</v>
      </c>
      <c r="AH190" s="13">
        <v>0</v>
      </c>
      <c r="AI190" s="13">
        <v>0</v>
      </c>
      <c r="AJ190" s="13">
        <v>0</v>
      </c>
      <c r="AK190" s="13">
        <v>0</v>
      </c>
      <c r="AL190">
        <v>0</v>
      </c>
      <c r="AM190">
        <v>0</v>
      </c>
      <c r="AN190">
        <v>0</v>
      </c>
      <c r="AO190">
        <v>0</v>
      </c>
      <c r="AP190">
        <v>0</v>
      </c>
      <c r="AQ190">
        <v>0</v>
      </c>
      <c r="AR190">
        <v>0</v>
      </c>
      <c r="AS190">
        <v>0</v>
      </c>
      <c r="AT190">
        <v>0</v>
      </c>
      <c r="AU190">
        <v>0</v>
      </c>
      <c r="AV190">
        <v>0</v>
      </c>
      <c r="AW190">
        <v>0</v>
      </c>
      <c r="AX190">
        <v>0</v>
      </c>
      <c r="AY190">
        <v>0</v>
      </c>
      <c r="AZ190">
        <v>0</v>
      </c>
      <c r="BA190">
        <v>0</v>
      </c>
      <c r="BB190">
        <v>0</v>
      </c>
      <c r="BC190">
        <v>0</v>
      </c>
      <c r="BD190">
        <v>0</v>
      </c>
      <c r="BE190">
        <v>0</v>
      </c>
      <c r="BF190">
        <v>0</v>
      </c>
      <c r="BG190">
        <v>0</v>
      </c>
      <c r="BH190">
        <v>0</v>
      </c>
      <c r="BI190">
        <v>0</v>
      </c>
      <c r="BJ190">
        <v>0</v>
      </c>
      <c r="BK190">
        <v>0</v>
      </c>
      <c r="BL190">
        <f t="shared" si="14"/>
        <v>0</v>
      </c>
      <c r="BM190">
        <f t="shared" si="15"/>
        <v>0</v>
      </c>
      <c r="BN190">
        <f t="shared" si="16"/>
        <v>0</v>
      </c>
      <c r="BO190" s="13">
        <f t="shared" si="17"/>
        <v>0</v>
      </c>
      <c r="BP190">
        <f t="shared" si="18"/>
        <v>0</v>
      </c>
      <c r="BQ190">
        <f t="shared" si="19"/>
        <v>0</v>
      </c>
      <c r="BR190">
        <f t="shared" si="20"/>
        <v>0</v>
      </c>
    </row>
    <row r="191" spans="1:70" x14ac:dyDescent="0.35">
      <c r="A191">
        <v>9</v>
      </c>
      <c r="B191">
        <v>1</v>
      </c>
      <c r="C191">
        <v>0</v>
      </c>
      <c r="D191">
        <v>1</v>
      </c>
      <c r="E191">
        <v>0</v>
      </c>
      <c r="F191">
        <v>0</v>
      </c>
      <c r="G191">
        <v>0</v>
      </c>
      <c r="H191">
        <v>0</v>
      </c>
      <c r="I191">
        <v>0</v>
      </c>
      <c r="J191">
        <v>0</v>
      </c>
      <c r="K191">
        <v>0</v>
      </c>
      <c r="L191">
        <v>0</v>
      </c>
      <c r="M191">
        <v>0</v>
      </c>
      <c r="N191">
        <v>0</v>
      </c>
      <c r="O191">
        <v>0</v>
      </c>
      <c r="P191">
        <v>0</v>
      </c>
      <c r="Q191">
        <v>0</v>
      </c>
      <c r="R191">
        <v>0</v>
      </c>
      <c r="S191">
        <v>0</v>
      </c>
      <c r="T191">
        <v>0</v>
      </c>
      <c r="U191">
        <v>0</v>
      </c>
      <c r="V191">
        <v>0</v>
      </c>
      <c r="W191">
        <v>0</v>
      </c>
      <c r="X191">
        <v>0</v>
      </c>
      <c r="Y191">
        <v>0</v>
      </c>
      <c r="Z191">
        <v>0</v>
      </c>
      <c r="AA191">
        <v>0</v>
      </c>
      <c r="AB191">
        <v>0</v>
      </c>
      <c r="AC191">
        <v>0</v>
      </c>
      <c r="AD191">
        <v>0</v>
      </c>
      <c r="AE191">
        <v>0</v>
      </c>
      <c r="AF191" s="13">
        <v>0</v>
      </c>
      <c r="AG191" s="13">
        <v>0</v>
      </c>
      <c r="AH191" s="13">
        <v>0</v>
      </c>
      <c r="AI191" s="13">
        <v>0</v>
      </c>
      <c r="AJ191" s="13">
        <v>0</v>
      </c>
      <c r="AK191" s="13">
        <v>0</v>
      </c>
      <c r="AL191">
        <v>0</v>
      </c>
      <c r="AM191">
        <v>0</v>
      </c>
      <c r="AN191">
        <v>0</v>
      </c>
      <c r="AO191">
        <v>0</v>
      </c>
      <c r="AP191">
        <v>0</v>
      </c>
      <c r="AQ191">
        <v>0</v>
      </c>
      <c r="AR191">
        <v>0</v>
      </c>
      <c r="AS191">
        <v>0</v>
      </c>
      <c r="AT191">
        <v>0</v>
      </c>
      <c r="AU191">
        <v>0</v>
      </c>
      <c r="AV191">
        <v>0</v>
      </c>
      <c r="AW191">
        <v>0</v>
      </c>
      <c r="AX191">
        <v>0</v>
      </c>
      <c r="AY191">
        <v>0</v>
      </c>
      <c r="AZ191">
        <v>0</v>
      </c>
      <c r="BA191">
        <v>0</v>
      </c>
      <c r="BB191">
        <v>0</v>
      </c>
      <c r="BC191">
        <v>0</v>
      </c>
      <c r="BD191">
        <v>0</v>
      </c>
      <c r="BE191">
        <v>0</v>
      </c>
      <c r="BF191">
        <v>0</v>
      </c>
      <c r="BG191">
        <v>0</v>
      </c>
      <c r="BH191">
        <v>0</v>
      </c>
      <c r="BI191">
        <v>0</v>
      </c>
      <c r="BJ191">
        <v>0</v>
      </c>
      <c r="BK191">
        <v>0</v>
      </c>
      <c r="BL191">
        <f t="shared" si="14"/>
        <v>0</v>
      </c>
      <c r="BM191">
        <f t="shared" si="15"/>
        <v>0</v>
      </c>
      <c r="BN191">
        <f t="shared" si="16"/>
        <v>0</v>
      </c>
      <c r="BO191" s="13">
        <f t="shared" si="17"/>
        <v>0</v>
      </c>
      <c r="BP191">
        <f t="shared" si="18"/>
        <v>0</v>
      </c>
      <c r="BQ191">
        <f t="shared" si="19"/>
        <v>0</v>
      </c>
      <c r="BR191">
        <f t="shared" si="20"/>
        <v>0</v>
      </c>
    </row>
    <row r="192" spans="1:70" x14ac:dyDescent="0.35">
      <c r="A192">
        <v>10</v>
      </c>
      <c r="B192">
        <v>0</v>
      </c>
      <c r="C192">
        <v>0</v>
      </c>
      <c r="D192">
        <v>1</v>
      </c>
      <c r="E192">
        <v>0</v>
      </c>
      <c r="F192">
        <v>0</v>
      </c>
      <c r="G192">
        <v>0</v>
      </c>
      <c r="H192">
        <v>0</v>
      </c>
      <c r="I192">
        <v>0</v>
      </c>
      <c r="J192">
        <v>0</v>
      </c>
      <c r="K192">
        <v>0</v>
      </c>
      <c r="L192">
        <v>0</v>
      </c>
      <c r="M192">
        <v>0</v>
      </c>
      <c r="N192">
        <v>0</v>
      </c>
      <c r="O192">
        <v>0</v>
      </c>
      <c r="P192">
        <v>0</v>
      </c>
      <c r="Q192">
        <v>0</v>
      </c>
      <c r="R192">
        <v>0</v>
      </c>
      <c r="S192">
        <v>0</v>
      </c>
      <c r="T192">
        <v>0</v>
      </c>
      <c r="U192">
        <v>0</v>
      </c>
      <c r="V192">
        <v>0</v>
      </c>
      <c r="W192">
        <v>0</v>
      </c>
      <c r="X192">
        <v>0</v>
      </c>
      <c r="Y192">
        <v>0</v>
      </c>
      <c r="Z192">
        <v>0</v>
      </c>
      <c r="AA192">
        <v>0</v>
      </c>
      <c r="AB192">
        <v>0</v>
      </c>
      <c r="AC192">
        <v>0</v>
      </c>
      <c r="AD192">
        <v>0</v>
      </c>
      <c r="AE192">
        <v>0</v>
      </c>
      <c r="AF192" s="13">
        <v>0</v>
      </c>
      <c r="AG192" s="13">
        <v>0</v>
      </c>
      <c r="AH192" s="13">
        <v>0</v>
      </c>
      <c r="AI192" s="13">
        <v>0</v>
      </c>
      <c r="AJ192" s="13">
        <v>0</v>
      </c>
      <c r="AK192" s="13">
        <v>0</v>
      </c>
      <c r="AL192">
        <v>0</v>
      </c>
      <c r="AM192">
        <v>0</v>
      </c>
      <c r="AN192">
        <v>0</v>
      </c>
      <c r="AO192">
        <v>0</v>
      </c>
      <c r="AP192">
        <v>0</v>
      </c>
      <c r="AQ192">
        <v>0</v>
      </c>
      <c r="AR192">
        <v>0</v>
      </c>
      <c r="AS192">
        <v>0</v>
      </c>
      <c r="AT192">
        <v>0</v>
      </c>
      <c r="AU192">
        <v>0</v>
      </c>
      <c r="AV192">
        <v>0</v>
      </c>
      <c r="AW192">
        <v>0</v>
      </c>
      <c r="AX192">
        <v>0</v>
      </c>
      <c r="AY192">
        <v>0</v>
      </c>
      <c r="AZ192">
        <v>0</v>
      </c>
      <c r="BA192">
        <v>0</v>
      </c>
      <c r="BB192">
        <v>0</v>
      </c>
      <c r="BC192">
        <v>0</v>
      </c>
      <c r="BD192">
        <v>0</v>
      </c>
      <c r="BE192">
        <v>0</v>
      </c>
      <c r="BF192">
        <v>0</v>
      </c>
      <c r="BG192">
        <v>0</v>
      </c>
      <c r="BH192">
        <v>0</v>
      </c>
      <c r="BI192">
        <v>0</v>
      </c>
      <c r="BJ192">
        <v>0</v>
      </c>
      <c r="BK192">
        <v>0</v>
      </c>
      <c r="BL192">
        <f t="shared" si="14"/>
        <v>0</v>
      </c>
      <c r="BM192">
        <f t="shared" si="15"/>
        <v>0</v>
      </c>
      <c r="BN192">
        <f t="shared" si="16"/>
        <v>0</v>
      </c>
      <c r="BO192" s="13">
        <f t="shared" si="17"/>
        <v>0</v>
      </c>
      <c r="BP192">
        <f t="shared" si="18"/>
        <v>0</v>
      </c>
      <c r="BQ192">
        <f t="shared" si="19"/>
        <v>0</v>
      </c>
      <c r="BR192">
        <f t="shared" si="20"/>
        <v>0</v>
      </c>
    </row>
    <row r="193" spans="1:70" x14ac:dyDescent="0.35">
      <c r="A193">
        <v>10</v>
      </c>
      <c r="B193">
        <v>0</v>
      </c>
      <c r="C193">
        <v>0</v>
      </c>
      <c r="D193">
        <v>1</v>
      </c>
      <c r="E193">
        <v>0</v>
      </c>
      <c r="F193">
        <v>0</v>
      </c>
      <c r="G193">
        <v>0</v>
      </c>
      <c r="H193">
        <v>0</v>
      </c>
      <c r="I193">
        <v>0</v>
      </c>
      <c r="J193">
        <v>0</v>
      </c>
      <c r="K193">
        <v>0</v>
      </c>
      <c r="L193">
        <v>0</v>
      </c>
      <c r="M193">
        <v>0</v>
      </c>
      <c r="N193">
        <v>0</v>
      </c>
      <c r="O193">
        <v>0</v>
      </c>
      <c r="P193">
        <v>0</v>
      </c>
      <c r="Q193">
        <v>0</v>
      </c>
      <c r="R193">
        <v>0</v>
      </c>
      <c r="S193">
        <v>0</v>
      </c>
      <c r="T193">
        <v>0</v>
      </c>
      <c r="U193">
        <v>0</v>
      </c>
      <c r="V193">
        <v>0</v>
      </c>
      <c r="W193">
        <v>0</v>
      </c>
      <c r="X193">
        <v>0</v>
      </c>
      <c r="Y193">
        <v>0</v>
      </c>
      <c r="Z193">
        <v>0</v>
      </c>
      <c r="AA193">
        <v>0</v>
      </c>
      <c r="AB193">
        <v>0</v>
      </c>
      <c r="AC193">
        <v>0</v>
      </c>
      <c r="AD193">
        <v>0</v>
      </c>
      <c r="AE193">
        <v>0</v>
      </c>
      <c r="AF193" s="13">
        <v>0</v>
      </c>
      <c r="AG193" s="13">
        <v>0</v>
      </c>
      <c r="AH193" s="13">
        <v>0</v>
      </c>
      <c r="AI193" s="13">
        <v>0</v>
      </c>
      <c r="AJ193" s="13">
        <v>0</v>
      </c>
      <c r="AK193" s="13">
        <v>0</v>
      </c>
      <c r="AL193">
        <v>0</v>
      </c>
      <c r="AM193">
        <v>0</v>
      </c>
      <c r="AN193">
        <v>0</v>
      </c>
      <c r="AO193">
        <v>0</v>
      </c>
      <c r="AP193">
        <v>0</v>
      </c>
      <c r="AQ193">
        <v>0</v>
      </c>
      <c r="AR193">
        <v>0</v>
      </c>
      <c r="AS193">
        <v>0</v>
      </c>
      <c r="AT193">
        <v>0</v>
      </c>
      <c r="AU193">
        <v>0</v>
      </c>
      <c r="AV193">
        <v>0</v>
      </c>
      <c r="AW193">
        <v>0</v>
      </c>
      <c r="AX193">
        <v>0</v>
      </c>
      <c r="AY193">
        <v>0</v>
      </c>
      <c r="AZ193">
        <v>0</v>
      </c>
      <c r="BA193">
        <v>0</v>
      </c>
      <c r="BB193">
        <v>0</v>
      </c>
      <c r="BC193">
        <v>0</v>
      </c>
      <c r="BD193">
        <v>0</v>
      </c>
      <c r="BE193">
        <v>0</v>
      </c>
      <c r="BF193">
        <v>0</v>
      </c>
      <c r="BG193">
        <v>0</v>
      </c>
      <c r="BH193">
        <v>0</v>
      </c>
      <c r="BI193">
        <v>0</v>
      </c>
      <c r="BJ193">
        <v>0</v>
      </c>
      <c r="BK193">
        <v>0</v>
      </c>
      <c r="BL193">
        <f t="shared" si="14"/>
        <v>0</v>
      </c>
      <c r="BM193">
        <f t="shared" si="15"/>
        <v>0</v>
      </c>
      <c r="BN193">
        <f t="shared" si="16"/>
        <v>0</v>
      </c>
      <c r="BO193" s="13">
        <f t="shared" si="17"/>
        <v>0</v>
      </c>
      <c r="BP193">
        <f t="shared" si="18"/>
        <v>0</v>
      </c>
      <c r="BQ193">
        <f t="shared" si="19"/>
        <v>0</v>
      </c>
      <c r="BR193">
        <f t="shared" si="20"/>
        <v>0</v>
      </c>
    </row>
    <row r="194" spans="1:70" x14ac:dyDescent="0.35">
      <c r="A194">
        <v>10</v>
      </c>
      <c r="B194">
        <v>0</v>
      </c>
      <c r="C194">
        <v>0</v>
      </c>
      <c r="D194">
        <v>1</v>
      </c>
      <c r="E194">
        <v>0</v>
      </c>
      <c r="F194">
        <v>0</v>
      </c>
      <c r="G194">
        <v>0</v>
      </c>
      <c r="H194">
        <v>0</v>
      </c>
      <c r="I194">
        <v>0</v>
      </c>
      <c r="J194">
        <v>0</v>
      </c>
      <c r="K194">
        <v>0</v>
      </c>
      <c r="L194">
        <v>0</v>
      </c>
      <c r="M194">
        <v>0</v>
      </c>
      <c r="N194">
        <v>0</v>
      </c>
      <c r="O194">
        <v>0</v>
      </c>
      <c r="P194">
        <v>0</v>
      </c>
      <c r="Q194">
        <v>0</v>
      </c>
      <c r="R194">
        <v>0</v>
      </c>
      <c r="S194">
        <v>0</v>
      </c>
      <c r="T194">
        <v>0</v>
      </c>
      <c r="U194">
        <v>0</v>
      </c>
      <c r="V194">
        <v>0</v>
      </c>
      <c r="W194">
        <v>0</v>
      </c>
      <c r="X194">
        <v>0</v>
      </c>
      <c r="Y194">
        <v>0</v>
      </c>
      <c r="Z194">
        <v>0</v>
      </c>
      <c r="AA194">
        <v>0</v>
      </c>
      <c r="AB194">
        <v>0</v>
      </c>
      <c r="AC194">
        <v>0</v>
      </c>
      <c r="AD194">
        <v>0</v>
      </c>
      <c r="AE194">
        <v>0</v>
      </c>
      <c r="AF194" s="13">
        <v>0</v>
      </c>
      <c r="AG194" s="13">
        <v>0</v>
      </c>
      <c r="AH194" s="13">
        <v>0</v>
      </c>
      <c r="AI194" s="13">
        <v>0</v>
      </c>
      <c r="AJ194" s="13">
        <v>0</v>
      </c>
      <c r="AK194" s="13">
        <v>0</v>
      </c>
      <c r="AL194">
        <v>0</v>
      </c>
      <c r="AM194">
        <v>0</v>
      </c>
      <c r="AN194">
        <v>0</v>
      </c>
      <c r="AO194">
        <v>0</v>
      </c>
      <c r="AP194">
        <v>0</v>
      </c>
      <c r="AQ194">
        <v>0</v>
      </c>
      <c r="AR194">
        <v>0</v>
      </c>
      <c r="AS194">
        <v>0</v>
      </c>
      <c r="AT194">
        <v>0</v>
      </c>
      <c r="AU194">
        <v>0</v>
      </c>
      <c r="AV194">
        <v>0</v>
      </c>
      <c r="AW194">
        <v>0</v>
      </c>
      <c r="AX194">
        <v>0</v>
      </c>
      <c r="AY194">
        <v>0</v>
      </c>
      <c r="AZ194">
        <v>0</v>
      </c>
      <c r="BA194">
        <v>0</v>
      </c>
      <c r="BB194">
        <v>0</v>
      </c>
      <c r="BC194">
        <v>0</v>
      </c>
      <c r="BD194">
        <v>0</v>
      </c>
      <c r="BE194">
        <v>0</v>
      </c>
      <c r="BF194">
        <v>0</v>
      </c>
      <c r="BG194">
        <v>0</v>
      </c>
      <c r="BH194">
        <v>0</v>
      </c>
      <c r="BI194">
        <v>0</v>
      </c>
      <c r="BJ194">
        <v>0</v>
      </c>
      <c r="BK194">
        <v>0</v>
      </c>
      <c r="BL194">
        <f t="shared" si="14"/>
        <v>0</v>
      </c>
      <c r="BM194">
        <f t="shared" si="15"/>
        <v>0</v>
      </c>
      <c r="BN194">
        <f t="shared" si="16"/>
        <v>0</v>
      </c>
      <c r="BO194" s="13">
        <f t="shared" si="17"/>
        <v>0</v>
      </c>
      <c r="BP194">
        <f t="shared" si="18"/>
        <v>0</v>
      </c>
      <c r="BQ194">
        <f t="shared" si="19"/>
        <v>0</v>
      </c>
      <c r="BR194">
        <f t="shared" si="20"/>
        <v>0</v>
      </c>
    </row>
    <row r="195" spans="1:70" x14ac:dyDescent="0.35">
      <c r="A195">
        <v>10</v>
      </c>
      <c r="B195">
        <v>0</v>
      </c>
      <c r="C195">
        <v>0</v>
      </c>
      <c r="D195">
        <v>1</v>
      </c>
      <c r="E195">
        <v>0</v>
      </c>
      <c r="F195">
        <v>0</v>
      </c>
      <c r="G195">
        <v>0</v>
      </c>
      <c r="H195">
        <v>0</v>
      </c>
      <c r="I195">
        <v>0</v>
      </c>
      <c r="J195">
        <v>0</v>
      </c>
      <c r="K195">
        <v>0</v>
      </c>
      <c r="L195">
        <v>0</v>
      </c>
      <c r="M195">
        <v>0</v>
      </c>
      <c r="N195">
        <v>0</v>
      </c>
      <c r="O195">
        <v>0</v>
      </c>
      <c r="P195">
        <v>0</v>
      </c>
      <c r="Q195">
        <v>0</v>
      </c>
      <c r="R195">
        <v>0</v>
      </c>
      <c r="S195">
        <v>0</v>
      </c>
      <c r="T195">
        <v>0</v>
      </c>
      <c r="U195">
        <v>0</v>
      </c>
      <c r="V195">
        <v>0</v>
      </c>
      <c r="W195">
        <v>0</v>
      </c>
      <c r="X195">
        <v>0</v>
      </c>
      <c r="Y195">
        <v>0</v>
      </c>
      <c r="Z195">
        <v>0</v>
      </c>
      <c r="AA195">
        <v>0</v>
      </c>
      <c r="AB195">
        <v>0</v>
      </c>
      <c r="AC195">
        <v>0</v>
      </c>
      <c r="AD195">
        <v>0</v>
      </c>
      <c r="AE195">
        <v>0</v>
      </c>
      <c r="AF195" s="13">
        <v>0</v>
      </c>
      <c r="AG195" s="13">
        <v>0</v>
      </c>
      <c r="AH195" s="13">
        <v>0</v>
      </c>
      <c r="AI195" s="13">
        <v>0</v>
      </c>
      <c r="AJ195" s="13">
        <v>0</v>
      </c>
      <c r="AK195" s="13">
        <v>0</v>
      </c>
      <c r="AL195">
        <v>0</v>
      </c>
      <c r="AM195">
        <v>0</v>
      </c>
      <c r="AN195">
        <v>0</v>
      </c>
      <c r="AO195">
        <v>0</v>
      </c>
      <c r="AP195">
        <v>0</v>
      </c>
      <c r="AQ195">
        <v>0</v>
      </c>
      <c r="AR195">
        <v>0</v>
      </c>
      <c r="AS195">
        <v>0</v>
      </c>
      <c r="AT195">
        <v>0</v>
      </c>
      <c r="AU195">
        <v>0</v>
      </c>
      <c r="AV195">
        <v>0</v>
      </c>
      <c r="AW195">
        <v>0</v>
      </c>
      <c r="AX195">
        <v>0</v>
      </c>
      <c r="AY195">
        <v>0</v>
      </c>
      <c r="AZ195">
        <v>0</v>
      </c>
      <c r="BA195">
        <v>0</v>
      </c>
      <c r="BB195">
        <v>0</v>
      </c>
      <c r="BC195">
        <v>0</v>
      </c>
      <c r="BD195">
        <v>0</v>
      </c>
      <c r="BE195">
        <v>0</v>
      </c>
      <c r="BF195">
        <v>0</v>
      </c>
      <c r="BG195">
        <v>0</v>
      </c>
      <c r="BH195">
        <v>0</v>
      </c>
      <c r="BI195">
        <v>0</v>
      </c>
      <c r="BJ195">
        <v>0</v>
      </c>
      <c r="BK195">
        <v>0</v>
      </c>
      <c r="BL195">
        <f t="shared" ref="BL195:BL258" si="21">SUM(Q195:V195)</f>
        <v>0</v>
      </c>
      <c r="BM195">
        <f t="shared" ref="BM195:BM258" si="22">SUM(W195:AB195)</f>
        <v>0</v>
      </c>
      <c r="BN195">
        <f t="shared" ref="BN195:BN258" si="23">SUM(AC195:AH195)</f>
        <v>0</v>
      </c>
      <c r="BO195" s="13">
        <f t="shared" ref="BO195:BO258" si="24">SUM(AI195:AN195)</f>
        <v>0</v>
      </c>
      <c r="BP195">
        <f t="shared" ref="BP195:BP258" si="25">SUM(AO195:AT195)</f>
        <v>0</v>
      </c>
      <c r="BQ195">
        <f t="shared" ref="BQ195:BQ258" si="26">SUM(AU195:AZ195)</f>
        <v>0</v>
      </c>
      <c r="BR195">
        <f t="shared" ref="BR195:BR258" si="27">SUM(BA195:BF195)</f>
        <v>0</v>
      </c>
    </row>
    <row r="196" spans="1:70" x14ac:dyDescent="0.35">
      <c r="A196">
        <v>10</v>
      </c>
      <c r="B196">
        <v>0</v>
      </c>
      <c r="C196">
        <v>0</v>
      </c>
      <c r="D196">
        <v>1</v>
      </c>
      <c r="E196">
        <v>0</v>
      </c>
      <c r="F196">
        <v>0</v>
      </c>
      <c r="G196">
        <v>0</v>
      </c>
      <c r="H196">
        <v>0</v>
      </c>
      <c r="I196">
        <v>0</v>
      </c>
      <c r="J196">
        <v>0</v>
      </c>
      <c r="K196">
        <v>0</v>
      </c>
      <c r="L196">
        <v>0</v>
      </c>
      <c r="M196">
        <v>0</v>
      </c>
      <c r="N196">
        <v>0</v>
      </c>
      <c r="O196">
        <v>0</v>
      </c>
      <c r="P196">
        <v>0</v>
      </c>
      <c r="Q196">
        <v>0</v>
      </c>
      <c r="R196">
        <v>0</v>
      </c>
      <c r="S196">
        <v>0</v>
      </c>
      <c r="T196">
        <v>0</v>
      </c>
      <c r="U196">
        <v>0</v>
      </c>
      <c r="V196">
        <v>0</v>
      </c>
      <c r="W196">
        <v>0</v>
      </c>
      <c r="X196">
        <v>0</v>
      </c>
      <c r="Y196">
        <v>0</v>
      </c>
      <c r="Z196">
        <v>0</v>
      </c>
      <c r="AA196">
        <v>0</v>
      </c>
      <c r="AB196">
        <v>0</v>
      </c>
      <c r="AC196">
        <v>0</v>
      </c>
      <c r="AD196">
        <v>0</v>
      </c>
      <c r="AE196">
        <v>0</v>
      </c>
      <c r="AF196" s="13">
        <v>0</v>
      </c>
      <c r="AG196" s="13">
        <v>0</v>
      </c>
      <c r="AH196" s="13">
        <v>0</v>
      </c>
      <c r="AI196" s="13">
        <v>0</v>
      </c>
      <c r="AJ196" s="13">
        <v>0</v>
      </c>
      <c r="AK196" s="13">
        <v>0</v>
      </c>
      <c r="AL196">
        <v>0</v>
      </c>
      <c r="AM196">
        <v>0</v>
      </c>
      <c r="AN196">
        <v>0</v>
      </c>
      <c r="AO196">
        <v>0</v>
      </c>
      <c r="AP196">
        <v>0</v>
      </c>
      <c r="AQ196">
        <v>0</v>
      </c>
      <c r="AR196">
        <v>0</v>
      </c>
      <c r="AS196">
        <v>0</v>
      </c>
      <c r="AT196">
        <v>0</v>
      </c>
      <c r="AU196">
        <v>0</v>
      </c>
      <c r="AV196">
        <v>0</v>
      </c>
      <c r="AW196">
        <v>0</v>
      </c>
      <c r="AX196">
        <v>0</v>
      </c>
      <c r="AY196">
        <v>0</v>
      </c>
      <c r="AZ196">
        <v>0</v>
      </c>
      <c r="BA196">
        <v>0</v>
      </c>
      <c r="BB196">
        <v>0</v>
      </c>
      <c r="BC196">
        <v>0</v>
      </c>
      <c r="BD196">
        <v>0</v>
      </c>
      <c r="BE196">
        <v>0</v>
      </c>
      <c r="BF196">
        <v>0</v>
      </c>
      <c r="BG196">
        <v>0</v>
      </c>
      <c r="BH196">
        <v>0</v>
      </c>
      <c r="BI196">
        <v>0</v>
      </c>
      <c r="BJ196">
        <v>0</v>
      </c>
      <c r="BK196">
        <v>0</v>
      </c>
      <c r="BL196">
        <f t="shared" si="21"/>
        <v>0</v>
      </c>
      <c r="BM196">
        <f t="shared" si="22"/>
        <v>0</v>
      </c>
      <c r="BN196">
        <f t="shared" si="23"/>
        <v>0</v>
      </c>
      <c r="BO196" s="13">
        <f t="shared" si="24"/>
        <v>0</v>
      </c>
      <c r="BP196">
        <f t="shared" si="25"/>
        <v>0</v>
      </c>
      <c r="BQ196">
        <f t="shared" si="26"/>
        <v>0</v>
      </c>
      <c r="BR196">
        <f t="shared" si="27"/>
        <v>0</v>
      </c>
    </row>
    <row r="197" spans="1:70" x14ac:dyDescent="0.35">
      <c r="A197">
        <v>10</v>
      </c>
      <c r="B197">
        <v>1</v>
      </c>
      <c r="C197">
        <v>0</v>
      </c>
      <c r="D197">
        <v>1</v>
      </c>
      <c r="E197">
        <v>0</v>
      </c>
      <c r="F197">
        <v>0</v>
      </c>
      <c r="G197">
        <v>0</v>
      </c>
      <c r="H197">
        <v>0</v>
      </c>
      <c r="I197">
        <v>0</v>
      </c>
      <c r="J197">
        <v>0</v>
      </c>
      <c r="K197">
        <v>0</v>
      </c>
      <c r="L197">
        <v>0</v>
      </c>
      <c r="M197">
        <v>0</v>
      </c>
      <c r="N197">
        <v>0</v>
      </c>
      <c r="O197">
        <v>0</v>
      </c>
      <c r="P197">
        <v>0</v>
      </c>
      <c r="Q197">
        <v>0</v>
      </c>
      <c r="R197">
        <v>0</v>
      </c>
      <c r="S197">
        <v>0</v>
      </c>
      <c r="T197">
        <v>0</v>
      </c>
      <c r="U197">
        <v>0</v>
      </c>
      <c r="V197">
        <v>0</v>
      </c>
      <c r="W197">
        <v>0</v>
      </c>
      <c r="X197">
        <v>0</v>
      </c>
      <c r="Y197">
        <v>0</v>
      </c>
      <c r="Z197">
        <v>0</v>
      </c>
      <c r="AA197">
        <v>0</v>
      </c>
      <c r="AB197">
        <v>0</v>
      </c>
      <c r="AC197">
        <v>0</v>
      </c>
      <c r="AD197">
        <v>0</v>
      </c>
      <c r="AE197">
        <v>0</v>
      </c>
      <c r="AF197">
        <v>0</v>
      </c>
      <c r="AG197">
        <v>0</v>
      </c>
      <c r="AH197">
        <v>0</v>
      </c>
      <c r="AI197">
        <v>0</v>
      </c>
      <c r="AJ197">
        <v>0</v>
      </c>
      <c r="AK197">
        <v>0</v>
      </c>
      <c r="AL197">
        <v>0</v>
      </c>
      <c r="AM197">
        <v>0</v>
      </c>
      <c r="AN197">
        <v>0</v>
      </c>
      <c r="AO197">
        <v>0</v>
      </c>
      <c r="AP197">
        <v>0</v>
      </c>
      <c r="AQ197">
        <v>0</v>
      </c>
      <c r="AR197">
        <v>0</v>
      </c>
      <c r="AS197">
        <v>0</v>
      </c>
      <c r="AT197">
        <v>0</v>
      </c>
      <c r="AU197">
        <v>0</v>
      </c>
      <c r="AV197">
        <v>0</v>
      </c>
      <c r="AW197">
        <v>0</v>
      </c>
      <c r="AX197">
        <v>0</v>
      </c>
      <c r="AY197">
        <v>0</v>
      </c>
      <c r="AZ197">
        <v>0</v>
      </c>
      <c r="BA197">
        <v>0</v>
      </c>
      <c r="BB197">
        <v>0</v>
      </c>
      <c r="BC197">
        <v>0</v>
      </c>
      <c r="BD197">
        <v>0</v>
      </c>
      <c r="BE197">
        <v>0</v>
      </c>
      <c r="BF197">
        <v>0</v>
      </c>
      <c r="BG197">
        <v>0</v>
      </c>
      <c r="BH197">
        <v>0</v>
      </c>
      <c r="BI197">
        <v>0</v>
      </c>
      <c r="BJ197">
        <v>0</v>
      </c>
      <c r="BK197">
        <v>0</v>
      </c>
      <c r="BL197">
        <f t="shared" si="21"/>
        <v>0</v>
      </c>
      <c r="BM197">
        <f t="shared" si="22"/>
        <v>0</v>
      </c>
      <c r="BN197">
        <f t="shared" si="23"/>
        <v>0</v>
      </c>
      <c r="BO197" s="13">
        <f t="shared" si="24"/>
        <v>0</v>
      </c>
      <c r="BP197">
        <f t="shared" si="25"/>
        <v>0</v>
      </c>
      <c r="BQ197">
        <f t="shared" si="26"/>
        <v>0</v>
      </c>
      <c r="BR197">
        <f t="shared" si="27"/>
        <v>0</v>
      </c>
    </row>
    <row r="198" spans="1:70" x14ac:dyDescent="0.35">
      <c r="A198">
        <v>10</v>
      </c>
      <c r="B198">
        <v>1</v>
      </c>
      <c r="C198">
        <v>0</v>
      </c>
      <c r="D198">
        <v>1</v>
      </c>
      <c r="E198">
        <v>0</v>
      </c>
      <c r="F198">
        <v>0</v>
      </c>
      <c r="G198">
        <v>0</v>
      </c>
      <c r="H198">
        <v>0</v>
      </c>
      <c r="I198">
        <v>0</v>
      </c>
      <c r="J198">
        <v>0</v>
      </c>
      <c r="K198">
        <v>0</v>
      </c>
      <c r="L198">
        <v>0</v>
      </c>
      <c r="M198">
        <v>0</v>
      </c>
      <c r="N198">
        <v>0</v>
      </c>
      <c r="O198">
        <v>0</v>
      </c>
      <c r="P198">
        <v>0</v>
      </c>
      <c r="Q198">
        <v>0</v>
      </c>
      <c r="R198">
        <v>0</v>
      </c>
      <c r="S198">
        <v>0</v>
      </c>
      <c r="T198">
        <v>0</v>
      </c>
      <c r="U198">
        <v>0</v>
      </c>
      <c r="V198">
        <v>0</v>
      </c>
      <c r="W198">
        <v>0</v>
      </c>
      <c r="X198">
        <v>0</v>
      </c>
      <c r="Y198">
        <v>0</v>
      </c>
      <c r="Z198">
        <v>0</v>
      </c>
      <c r="AA198">
        <v>0</v>
      </c>
      <c r="AB198">
        <v>0</v>
      </c>
      <c r="AC198">
        <v>0</v>
      </c>
      <c r="AD198">
        <v>0</v>
      </c>
      <c r="AE198">
        <v>0</v>
      </c>
      <c r="AF198">
        <v>0</v>
      </c>
      <c r="AG198">
        <v>0</v>
      </c>
      <c r="AH198">
        <v>0</v>
      </c>
      <c r="AI198">
        <v>0</v>
      </c>
      <c r="AJ198">
        <v>0</v>
      </c>
      <c r="AK198">
        <v>0</v>
      </c>
      <c r="AL198">
        <v>0</v>
      </c>
      <c r="AM198">
        <v>0</v>
      </c>
      <c r="AN198">
        <v>0</v>
      </c>
      <c r="AO198">
        <v>0</v>
      </c>
      <c r="AP198">
        <v>0</v>
      </c>
      <c r="AQ198">
        <v>0</v>
      </c>
      <c r="AR198">
        <v>0</v>
      </c>
      <c r="AS198">
        <v>0</v>
      </c>
      <c r="AT198">
        <v>0</v>
      </c>
      <c r="AU198">
        <v>0</v>
      </c>
      <c r="AV198">
        <v>0</v>
      </c>
      <c r="AW198">
        <v>0</v>
      </c>
      <c r="AX198">
        <v>0</v>
      </c>
      <c r="AY198">
        <v>0</v>
      </c>
      <c r="AZ198">
        <v>0</v>
      </c>
      <c r="BA198">
        <v>0</v>
      </c>
      <c r="BB198">
        <v>0</v>
      </c>
      <c r="BC198">
        <v>0</v>
      </c>
      <c r="BD198">
        <v>0</v>
      </c>
      <c r="BE198">
        <v>0</v>
      </c>
      <c r="BF198">
        <v>0</v>
      </c>
      <c r="BG198">
        <v>0</v>
      </c>
      <c r="BH198">
        <v>0</v>
      </c>
      <c r="BI198">
        <v>0</v>
      </c>
      <c r="BJ198">
        <v>0</v>
      </c>
      <c r="BK198">
        <v>0</v>
      </c>
      <c r="BL198">
        <f t="shared" si="21"/>
        <v>0</v>
      </c>
      <c r="BM198">
        <f t="shared" si="22"/>
        <v>0</v>
      </c>
      <c r="BN198">
        <f t="shared" si="23"/>
        <v>0</v>
      </c>
      <c r="BO198" s="13">
        <f t="shared" si="24"/>
        <v>0</v>
      </c>
      <c r="BP198">
        <f t="shared" si="25"/>
        <v>0</v>
      </c>
      <c r="BQ198">
        <f t="shared" si="26"/>
        <v>0</v>
      </c>
      <c r="BR198">
        <f t="shared" si="27"/>
        <v>0</v>
      </c>
    </row>
    <row r="199" spans="1:70" x14ac:dyDescent="0.35">
      <c r="A199">
        <v>10</v>
      </c>
      <c r="B199">
        <v>1</v>
      </c>
      <c r="C199">
        <v>0</v>
      </c>
      <c r="D199">
        <v>1</v>
      </c>
      <c r="E199">
        <v>0</v>
      </c>
      <c r="F199">
        <v>0</v>
      </c>
      <c r="G199">
        <v>0</v>
      </c>
      <c r="H199">
        <v>0</v>
      </c>
      <c r="I199">
        <v>0</v>
      </c>
      <c r="J199">
        <v>0</v>
      </c>
      <c r="K199">
        <v>0</v>
      </c>
      <c r="L199">
        <v>0</v>
      </c>
      <c r="M199">
        <v>0</v>
      </c>
      <c r="N199">
        <v>0</v>
      </c>
      <c r="O199">
        <v>0</v>
      </c>
      <c r="P199">
        <v>0</v>
      </c>
      <c r="Q199">
        <v>0</v>
      </c>
      <c r="R199">
        <v>0</v>
      </c>
      <c r="S199">
        <v>0</v>
      </c>
      <c r="T199">
        <v>0</v>
      </c>
      <c r="U199">
        <v>0</v>
      </c>
      <c r="V199">
        <v>0</v>
      </c>
      <c r="W199">
        <v>0</v>
      </c>
      <c r="X199">
        <v>0</v>
      </c>
      <c r="Y199">
        <v>0</v>
      </c>
      <c r="Z199">
        <v>0</v>
      </c>
      <c r="AA199">
        <v>0</v>
      </c>
      <c r="AB199">
        <v>0</v>
      </c>
      <c r="AC199">
        <v>0</v>
      </c>
      <c r="AD199">
        <v>0</v>
      </c>
      <c r="AE199">
        <v>0</v>
      </c>
      <c r="AF199">
        <v>0</v>
      </c>
      <c r="AG199">
        <v>0</v>
      </c>
      <c r="AH199">
        <v>0</v>
      </c>
      <c r="AI199">
        <v>0</v>
      </c>
      <c r="AJ199">
        <v>0</v>
      </c>
      <c r="AK199">
        <v>0</v>
      </c>
      <c r="AL199">
        <v>0</v>
      </c>
      <c r="AM199">
        <v>0</v>
      </c>
      <c r="AN199">
        <v>0</v>
      </c>
      <c r="AO199">
        <v>0</v>
      </c>
      <c r="AP199">
        <v>0</v>
      </c>
      <c r="AQ199">
        <v>0</v>
      </c>
      <c r="AR199">
        <v>0</v>
      </c>
      <c r="AS199">
        <v>0</v>
      </c>
      <c r="AT199">
        <v>0</v>
      </c>
      <c r="AU199">
        <v>0</v>
      </c>
      <c r="AV199">
        <v>0</v>
      </c>
      <c r="AW199">
        <v>0</v>
      </c>
      <c r="AX199">
        <v>0</v>
      </c>
      <c r="AY199">
        <v>0</v>
      </c>
      <c r="AZ199">
        <v>0</v>
      </c>
      <c r="BA199">
        <v>0</v>
      </c>
      <c r="BB199">
        <v>0</v>
      </c>
      <c r="BC199">
        <v>0</v>
      </c>
      <c r="BD199">
        <v>0</v>
      </c>
      <c r="BE199">
        <v>0</v>
      </c>
      <c r="BF199">
        <v>0</v>
      </c>
      <c r="BG199">
        <v>0</v>
      </c>
      <c r="BH199">
        <v>0</v>
      </c>
      <c r="BI199">
        <v>0</v>
      </c>
      <c r="BJ199">
        <v>0</v>
      </c>
      <c r="BK199">
        <v>0</v>
      </c>
      <c r="BL199">
        <f t="shared" si="21"/>
        <v>0</v>
      </c>
      <c r="BM199">
        <f t="shared" si="22"/>
        <v>0</v>
      </c>
      <c r="BN199">
        <f t="shared" si="23"/>
        <v>0</v>
      </c>
      <c r="BO199" s="13">
        <f t="shared" si="24"/>
        <v>0</v>
      </c>
      <c r="BP199">
        <f t="shared" si="25"/>
        <v>0</v>
      </c>
      <c r="BQ199">
        <f t="shared" si="26"/>
        <v>0</v>
      </c>
      <c r="BR199">
        <f t="shared" si="27"/>
        <v>0</v>
      </c>
    </row>
    <row r="200" spans="1:70" x14ac:dyDescent="0.35">
      <c r="A200">
        <v>10</v>
      </c>
      <c r="B200">
        <v>1</v>
      </c>
      <c r="C200">
        <v>0</v>
      </c>
      <c r="D200">
        <v>1</v>
      </c>
      <c r="E200">
        <v>0</v>
      </c>
      <c r="F200">
        <v>0</v>
      </c>
      <c r="G200">
        <v>0</v>
      </c>
      <c r="H200">
        <v>0</v>
      </c>
      <c r="I200">
        <v>0</v>
      </c>
      <c r="J200">
        <v>0</v>
      </c>
      <c r="K200">
        <v>0</v>
      </c>
      <c r="L200">
        <v>0</v>
      </c>
      <c r="M200">
        <v>0</v>
      </c>
      <c r="N200">
        <v>0</v>
      </c>
      <c r="O200">
        <v>0</v>
      </c>
      <c r="P200">
        <v>0</v>
      </c>
      <c r="Q200">
        <v>0</v>
      </c>
      <c r="R200">
        <v>0</v>
      </c>
      <c r="S200">
        <v>0</v>
      </c>
      <c r="T200">
        <v>0</v>
      </c>
      <c r="U200">
        <v>0</v>
      </c>
      <c r="V200">
        <v>0</v>
      </c>
      <c r="W200">
        <v>0</v>
      </c>
      <c r="X200">
        <v>0</v>
      </c>
      <c r="Y200">
        <v>0</v>
      </c>
      <c r="Z200">
        <v>0</v>
      </c>
      <c r="AA200">
        <v>0</v>
      </c>
      <c r="AB200">
        <v>0</v>
      </c>
      <c r="AC200">
        <v>0</v>
      </c>
      <c r="AD200">
        <v>0</v>
      </c>
      <c r="AE200">
        <v>0</v>
      </c>
      <c r="AF200">
        <v>0</v>
      </c>
      <c r="AG200">
        <v>0</v>
      </c>
      <c r="AH200">
        <v>0</v>
      </c>
      <c r="AI200">
        <v>0</v>
      </c>
      <c r="AJ200">
        <v>0</v>
      </c>
      <c r="AK200">
        <v>0</v>
      </c>
      <c r="AL200">
        <v>0</v>
      </c>
      <c r="AM200">
        <v>0</v>
      </c>
      <c r="AN200">
        <v>0</v>
      </c>
      <c r="AO200">
        <v>0</v>
      </c>
      <c r="AP200">
        <v>0</v>
      </c>
      <c r="AQ200">
        <v>0</v>
      </c>
      <c r="AR200">
        <v>0</v>
      </c>
      <c r="AS200">
        <v>0</v>
      </c>
      <c r="AT200">
        <v>0</v>
      </c>
      <c r="AU200">
        <v>0</v>
      </c>
      <c r="AV200">
        <v>0</v>
      </c>
      <c r="AW200">
        <v>0</v>
      </c>
      <c r="AX200">
        <v>0</v>
      </c>
      <c r="AY200">
        <v>0</v>
      </c>
      <c r="AZ200">
        <v>0</v>
      </c>
      <c r="BA200">
        <v>0</v>
      </c>
      <c r="BB200">
        <v>0</v>
      </c>
      <c r="BC200">
        <v>0</v>
      </c>
      <c r="BD200">
        <v>0</v>
      </c>
      <c r="BE200">
        <v>0</v>
      </c>
      <c r="BF200">
        <v>0</v>
      </c>
      <c r="BG200">
        <v>0</v>
      </c>
      <c r="BH200">
        <v>0</v>
      </c>
      <c r="BI200">
        <v>0</v>
      </c>
      <c r="BJ200">
        <v>0</v>
      </c>
      <c r="BK200">
        <v>0</v>
      </c>
      <c r="BL200">
        <f t="shared" si="21"/>
        <v>0</v>
      </c>
      <c r="BM200">
        <f t="shared" si="22"/>
        <v>0</v>
      </c>
      <c r="BN200">
        <f t="shared" si="23"/>
        <v>0</v>
      </c>
      <c r="BO200" s="13">
        <f t="shared" si="24"/>
        <v>0</v>
      </c>
      <c r="BP200">
        <f t="shared" si="25"/>
        <v>0</v>
      </c>
      <c r="BQ200">
        <f t="shared" si="26"/>
        <v>0</v>
      </c>
      <c r="BR200">
        <f t="shared" si="27"/>
        <v>0</v>
      </c>
    </row>
    <row r="201" spans="1:70" x14ac:dyDescent="0.35">
      <c r="A201">
        <v>10</v>
      </c>
      <c r="B201">
        <v>1</v>
      </c>
      <c r="C201">
        <v>0</v>
      </c>
      <c r="D201">
        <v>1</v>
      </c>
      <c r="E201">
        <v>0</v>
      </c>
      <c r="F201">
        <v>0</v>
      </c>
      <c r="G201">
        <v>0</v>
      </c>
      <c r="H201">
        <v>0</v>
      </c>
      <c r="I201">
        <v>0</v>
      </c>
      <c r="J201">
        <v>0</v>
      </c>
      <c r="K201">
        <v>0</v>
      </c>
      <c r="L201">
        <v>0</v>
      </c>
      <c r="M201">
        <v>0</v>
      </c>
      <c r="N201">
        <v>0</v>
      </c>
      <c r="O201">
        <v>0</v>
      </c>
      <c r="P201">
        <v>0</v>
      </c>
      <c r="Q201">
        <v>0</v>
      </c>
      <c r="R201">
        <v>0</v>
      </c>
      <c r="S201">
        <v>0</v>
      </c>
      <c r="T201">
        <v>0</v>
      </c>
      <c r="U201">
        <v>0</v>
      </c>
      <c r="V201">
        <v>0</v>
      </c>
      <c r="W201">
        <v>0</v>
      </c>
      <c r="X201">
        <v>0</v>
      </c>
      <c r="Y201">
        <v>0</v>
      </c>
      <c r="Z201">
        <v>0</v>
      </c>
      <c r="AA201">
        <v>0</v>
      </c>
      <c r="AB201">
        <v>0</v>
      </c>
      <c r="AC201">
        <v>0</v>
      </c>
      <c r="AD201">
        <v>0</v>
      </c>
      <c r="AE201">
        <v>0</v>
      </c>
      <c r="AF201">
        <v>0</v>
      </c>
      <c r="AG201">
        <v>0</v>
      </c>
      <c r="AH201">
        <v>0</v>
      </c>
      <c r="AI201">
        <v>0</v>
      </c>
      <c r="AJ201">
        <v>0</v>
      </c>
      <c r="AK201">
        <v>0</v>
      </c>
      <c r="AL201">
        <v>0</v>
      </c>
      <c r="AM201">
        <v>0</v>
      </c>
      <c r="AN201">
        <v>0</v>
      </c>
      <c r="AO201">
        <v>0</v>
      </c>
      <c r="AP201">
        <v>0</v>
      </c>
      <c r="AQ201">
        <v>0</v>
      </c>
      <c r="AR201">
        <v>0</v>
      </c>
      <c r="AS201">
        <v>0</v>
      </c>
      <c r="AT201">
        <v>0</v>
      </c>
      <c r="AU201">
        <v>0</v>
      </c>
      <c r="AV201">
        <v>0</v>
      </c>
      <c r="AW201">
        <v>0</v>
      </c>
      <c r="AX201">
        <v>0</v>
      </c>
      <c r="AY201">
        <v>0</v>
      </c>
      <c r="AZ201">
        <v>0</v>
      </c>
      <c r="BA201">
        <v>0</v>
      </c>
      <c r="BB201">
        <v>0</v>
      </c>
      <c r="BC201">
        <v>0</v>
      </c>
      <c r="BD201">
        <v>0</v>
      </c>
      <c r="BE201">
        <v>0</v>
      </c>
      <c r="BF201">
        <v>0</v>
      </c>
      <c r="BG201">
        <v>0</v>
      </c>
      <c r="BH201">
        <v>0</v>
      </c>
      <c r="BI201">
        <v>0</v>
      </c>
      <c r="BJ201">
        <v>0</v>
      </c>
      <c r="BK201">
        <v>0</v>
      </c>
      <c r="BL201">
        <f t="shared" si="21"/>
        <v>0</v>
      </c>
      <c r="BM201">
        <f t="shared" si="22"/>
        <v>0</v>
      </c>
      <c r="BN201">
        <f t="shared" si="23"/>
        <v>0</v>
      </c>
      <c r="BO201" s="13">
        <f t="shared" si="24"/>
        <v>0</v>
      </c>
      <c r="BP201">
        <f t="shared" si="25"/>
        <v>0</v>
      </c>
      <c r="BQ201">
        <f t="shared" si="26"/>
        <v>0</v>
      </c>
      <c r="BR201">
        <f t="shared" si="27"/>
        <v>0</v>
      </c>
    </row>
    <row r="202" spans="1:70" x14ac:dyDescent="0.35">
      <c r="A202">
        <v>1</v>
      </c>
      <c r="B202">
        <v>0</v>
      </c>
      <c r="C202">
        <v>1</v>
      </c>
      <c r="D202">
        <v>0</v>
      </c>
      <c r="E202" t="s">
        <v>209</v>
      </c>
      <c r="F202" t="s">
        <v>194</v>
      </c>
      <c r="G202">
        <v>21.697006544268763</v>
      </c>
      <c r="H202">
        <v>4376.8</v>
      </c>
      <c r="I202">
        <v>4699.2999999999993</v>
      </c>
      <c r="J202">
        <v>61.897653375124378</v>
      </c>
      <c r="K202">
        <v>0</v>
      </c>
      <c r="L202">
        <v>1465.2</v>
      </c>
      <c r="M202">
        <v>1465.2</v>
      </c>
      <c r="N202">
        <v>0</v>
      </c>
      <c r="O202">
        <v>0</v>
      </c>
      <c r="P202">
        <v>0</v>
      </c>
      <c r="Q202">
        <v>7690.1999999999989</v>
      </c>
      <c r="R202">
        <v>2167.1999999999998</v>
      </c>
      <c r="S202">
        <v>1251.5999999999999</v>
      </c>
      <c r="T202">
        <v>531.29999999999995</v>
      </c>
      <c r="U202">
        <v>264.59999999999997</v>
      </c>
      <c r="V202">
        <v>363.29999999999995</v>
      </c>
      <c r="W202">
        <v>354.43599025098496</v>
      </c>
      <c r="X202">
        <v>41.49984695699284</v>
      </c>
      <c r="Y202">
        <v>23.966965878263309</v>
      </c>
      <c r="Z202">
        <v>24.487248916848497</v>
      </c>
      <c r="AA202">
        <v>12.195230685861306</v>
      </c>
      <c r="AB202">
        <v>16.744245306777824</v>
      </c>
      <c r="AC202">
        <v>3544.3599025098497</v>
      </c>
      <c r="AD202">
        <v>199.76949313982314</v>
      </c>
      <c r="AE202">
        <v>201.89881913259279</v>
      </c>
      <c r="AF202" s="13">
        <v>1101.9262012581823</v>
      </c>
      <c r="AG202" s="13">
        <v>548.78538086375875</v>
      </c>
      <c r="AH202" s="13">
        <v>753.49103880500206</v>
      </c>
      <c r="AI202" s="13">
        <v>0</v>
      </c>
      <c r="AJ202" s="13">
        <v>630.22744600003375</v>
      </c>
      <c r="AK202" s="13">
        <v>636.94498660662305</v>
      </c>
      <c r="AL202">
        <v>0</v>
      </c>
      <c r="AM202">
        <v>0</v>
      </c>
      <c r="AN202">
        <v>0</v>
      </c>
      <c r="AO202">
        <v>0</v>
      </c>
      <c r="AP202">
        <v>0</v>
      </c>
      <c r="AQ202">
        <v>0</v>
      </c>
      <c r="AR202">
        <v>0</v>
      </c>
      <c r="AS202">
        <v>0</v>
      </c>
      <c r="AT202">
        <v>0</v>
      </c>
      <c r="AU202">
        <v>0</v>
      </c>
      <c r="AV202">
        <v>0</v>
      </c>
      <c r="AW202">
        <v>0</v>
      </c>
      <c r="AX202">
        <v>0</v>
      </c>
      <c r="AY202">
        <v>0</v>
      </c>
      <c r="AZ202">
        <v>0</v>
      </c>
      <c r="BA202">
        <v>0</v>
      </c>
      <c r="BB202">
        <v>0</v>
      </c>
      <c r="BC202">
        <v>0</v>
      </c>
      <c r="BD202">
        <v>0</v>
      </c>
      <c r="BE202">
        <v>0</v>
      </c>
      <c r="BF202">
        <v>0</v>
      </c>
      <c r="BG202">
        <v>154577.79837071162</v>
      </c>
      <c r="BH202">
        <v>6542134.7576208701</v>
      </c>
      <c r="BI202">
        <v>4986.3669439904579</v>
      </c>
      <c r="BJ202">
        <v>158.79107999999997</v>
      </c>
      <c r="BK202">
        <v>6556.590592744702</v>
      </c>
      <c r="BL202">
        <f t="shared" si="21"/>
        <v>12268.199999999997</v>
      </c>
      <c r="BM202">
        <f t="shared" si="22"/>
        <v>473.32952799572871</v>
      </c>
      <c r="BN202">
        <f t="shared" si="23"/>
        <v>6350.2308357092088</v>
      </c>
      <c r="BO202" s="13">
        <f t="shared" si="24"/>
        <v>1267.1724326066569</v>
      </c>
      <c r="BP202">
        <f t="shared" si="25"/>
        <v>0</v>
      </c>
      <c r="BQ202">
        <f t="shared" si="26"/>
        <v>0</v>
      </c>
      <c r="BR202">
        <f t="shared" si="27"/>
        <v>0</v>
      </c>
    </row>
    <row r="203" spans="1:70" x14ac:dyDescent="0.35">
      <c r="A203">
        <v>1</v>
      </c>
      <c r="B203">
        <v>0</v>
      </c>
      <c r="C203">
        <v>1</v>
      </c>
      <c r="D203">
        <v>0</v>
      </c>
      <c r="E203" t="s">
        <v>210</v>
      </c>
      <c r="F203" t="s">
        <v>194</v>
      </c>
      <c r="G203">
        <v>41.280519811779506</v>
      </c>
      <c r="H203">
        <v>3395.6000000000004</v>
      </c>
      <c r="I203">
        <v>3641.1000000000008</v>
      </c>
      <c r="J203">
        <v>69.845126453369218</v>
      </c>
      <c r="K203">
        <v>0</v>
      </c>
      <c r="L203">
        <v>698.40000000000009</v>
      </c>
      <c r="M203">
        <v>698.40000000000009</v>
      </c>
      <c r="N203">
        <v>0</v>
      </c>
      <c r="O203">
        <v>0</v>
      </c>
      <c r="P203">
        <v>0</v>
      </c>
      <c r="Q203">
        <v>12049.800000000001</v>
      </c>
      <c r="R203">
        <v>2574.6</v>
      </c>
      <c r="S203">
        <v>684.59999999999991</v>
      </c>
      <c r="T203">
        <v>924</v>
      </c>
      <c r="U203">
        <v>411.59999999999997</v>
      </c>
      <c r="V203">
        <v>550.19999999999982</v>
      </c>
      <c r="W203">
        <v>291.90039405854475</v>
      </c>
      <c r="X203">
        <v>39.412239951683482</v>
      </c>
      <c r="Y203">
        <v>10.479926773449279</v>
      </c>
      <c r="Z203">
        <v>22.383439070365927</v>
      </c>
      <c r="AA203">
        <v>9.9708046767993679</v>
      </c>
      <c r="AB203">
        <v>13.328320537354253</v>
      </c>
      <c r="AC203">
        <v>3037.9888224341003</v>
      </c>
      <c r="AD203">
        <v>129.82134180216821</v>
      </c>
      <c r="AE203">
        <v>60.410338905495081</v>
      </c>
      <c r="AF203" s="13">
        <v>1048.3126295607385</v>
      </c>
      <c r="AG203" s="13">
        <v>466.97562589523801</v>
      </c>
      <c r="AH203" s="13">
        <v>624.22252032934898</v>
      </c>
      <c r="AI203" s="13">
        <v>0</v>
      </c>
      <c r="AJ203" s="13">
        <v>663.65384682917193</v>
      </c>
      <c r="AK203" s="13">
        <v>308.82097847964314</v>
      </c>
      <c r="AL203">
        <v>0</v>
      </c>
      <c r="AM203">
        <v>0</v>
      </c>
      <c r="AN203">
        <v>0</v>
      </c>
      <c r="AO203">
        <v>0</v>
      </c>
      <c r="AP203">
        <v>0</v>
      </c>
      <c r="AQ203">
        <v>0</v>
      </c>
      <c r="AR203">
        <v>0</v>
      </c>
      <c r="AS203">
        <v>0</v>
      </c>
      <c r="AT203">
        <v>0</v>
      </c>
      <c r="AU203">
        <v>0</v>
      </c>
      <c r="AV203">
        <v>0</v>
      </c>
      <c r="AW203">
        <v>0</v>
      </c>
      <c r="AX203">
        <v>0</v>
      </c>
      <c r="AY203">
        <v>0</v>
      </c>
      <c r="AZ203">
        <v>0</v>
      </c>
      <c r="BA203">
        <v>0</v>
      </c>
      <c r="BB203">
        <v>0</v>
      </c>
      <c r="BC203">
        <v>0</v>
      </c>
      <c r="BD203">
        <v>0</v>
      </c>
      <c r="BE203">
        <v>0</v>
      </c>
      <c r="BF203">
        <v>0</v>
      </c>
      <c r="BG203">
        <v>213082.96877955162</v>
      </c>
      <c r="BH203">
        <v>7336527.2522821063</v>
      </c>
      <c r="BI203">
        <v>6816.3617585283846</v>
      </c>
      <c r="BJ203">
        <v>224.67018000000002</v>
      </c>
      <c r="BK203">
        <v>7865.2113198379539</v>
      </c>
      <c r="BL203">
        <f t="shared" si="21"/>
        <v>17194.800000000003</v>
      </c>
      <c r="BM203">
        <f t="shared" si="22"/>
        <v>387.47512506819709</v>
      </c>
      <c r="BN203">
        <f t="shared" si="23"/>
        <v>5367.7312789270891</v>
      </c>
      <c r="BO203" s="13">
        <f t="shared" si="24"/>
        <v>972.47482530881507</v>
      </c>
      <c r="BP203">
        <f t="shared" si="25"/>
        <v>0</v>
      </c>
      <c r="BQ203">
        <f t="shared" si="26"/>
        <v>0</v>
      </c>
      <c r="BR203">
        <f t="shared" si="27"/>
        <v>0</v>
      </c>
    </row>
    <row r="204" spans="1:70" x14ac:dyDescent="0.35">
      <c r="A204">
        <v>1</v>
      </c>
      <c r="B204">
        <v>0</v>
      </c>
      <c r="C204">
        <v>1</v>
      </c>
      <c r="D204">
        <v>0</v>
      </c>
      <c r="E204" t="s">
        <v>211</v>
      </c>
      <c r="F204" t="s">
        <v>194</v>
      </c>
      <c r="G204">
        <v>18.662325389446302</v>
      </c>
      <c r="H204">
        <v>4110.1266494155443</v>
      </c>
      <c r="I204">
        <v>4494.6197876327296</v>
      </c>
      <c r="J204">
        <v>67.328445483213315</v>
      </c>
      <c r="K204">
        <v>0</v>
      </c>
      <c r="L204">
        <v>1108.7802123672705</v>
      </c>
      <c r="M204">
        <v>1108.7802123672705</v>
      </c>
      <c r="N204">
        <v>0</v>
      </c>
      <c r="O204">
        <v>0</v>
      </c>
      <c r="P204">
        <v>0</v>
      </c>
      <c r="Q204">
        <v>6908.8767020612122</v>
      </c>
      <c r="R204">
        <v>1621.1710680824483</v>
      </c>
      <c r="S204">
        <v>965.9827607745159</v>
      </c>
      <c r="T204">
        <v>709.78733291692674</v>
      </c>
      <c r="U204">
        <v>323.39422860712051</v>
      </c>
      <c r="V204">
        <v>430.49231730168628</v>
      </c>
      <c r="W204">
        <v>370.20449262813941</v>
      </c>
      <c r="X204">
        <v>30.357556650106879</v>
      </c>
      <c r="Y204">
        <v>18.088699558353838</v>
      </c>
      <c r="Z204">
        <v>38.033166719851394</v>
      </c>
      <c r="AA204">
        <v>17.328720931529929</v>
      </c>
      <c r="AB204">
        <v>23.067453188075547</v>
      </c>
      <c r="AC204">
        <v>4105.3674099877881</v>
      </c>
      <c r="AD204">
        <v>192.66526690033871</v>
      </c>
      <c r="AE204">
        <v>200.90095836110453</v>
      </c>
      <c r="AF204" s="13">
        <v>1897.952532094658</v>
      </c>
      <c r="AG204" s="13">
        <v>864.74760338040664</v>
      </c>
      <c r="AH204" s="13">
        <v>1151.1250564479442</v>
      </c>
      <c r="AI204" s="13">
        <v>0</v>
      </c>
      <c r="AJ204" s="13">
        <v>435.87103185872678</v>
      </c>
      <c r="AK204" s="13">
        <v>454.50282467134065</v>
      </c>
      <c r="AL204">
        <v>0</v>
      </c>
      <c r="AM204">
        <v>0</v>
      </c>
      <c r="AN204">
        <v>0</v>
      </c>
      <c r="AO204">
        <v>0</v>
      </c>
      <c r="AP204">
        <v>0</v>
      </c>
      <c r="AQ204">
        <v>0</v>
      </c>
      <c r="AR204">
        <v>0</v>
      </c>
      <c r="AS204">
        <v>0</v>
      </c>
      <c r="AT204">
        <v>0</v>
      </c>
      <c r="AU204">
        <v>0</v>
      </c>
      <c r="AV204">
        <v>0</v>
      </c>
      <c r="AW204">
        <v>0</v>
      </c>
      <c r="AX204">
        <v>0</v>
      </c>
      <c r="AY204">
        <v>0</v>
      </c>
      <c r="AZ204">
        <v>0</v>
      </c>
      <c r="BA204">
        <v>0</v>
      </c>
      <c r="BB204">
        <v>0</v>
      </c>
      <c r="BC204">
        <v>0</v>
      </c>
      <c r="BD204">
        <v>0</v>
      </c>
      <c r="BE204">
        <v>0</v>
      </c>
      <c r="BF204">
        <v>0</v>
      </c>
      <c r="BG204">
        <v>143121.4964661127</v>
      </c>
      <c r="BH204">
        <v>7410540.9749983586</v>
      </c>
      <c r="BI204">
        <v>4654.4111499433639</v>
      </c>
      <c r="BJ204">
        <v>146.89762841973766</v>
      </c>
      <c r="BK204">
        <v>6458.899411674196</v>
      </c>
      <c r="BL204">
        <f t="shared" si="21"/>
        <v>10959.70440974391</v>
      </c>
      <c r="BM204">
        <f t="shared" si="22"/>
        <v>497.08008967605696</v>
      </c>
      <c r="BN204">
        <f t="shared" si="23"/>
        <v>8412.7588271722398</v>
      </c>
      <c r="BO204" s="13">
        <f t="shared" si="24"/>
        <v>890.37385653006743</v>
      </c>
      <c r="BP204">
        <f t="shared" si="25"/>
        <v>0</v>
      </c>
      <c r="BQ204">
        <f t="shared" si="26"/>
        <v>0</v>
      </c>
      <c r="BR204">
        <f t="shared" si="27"/>
        <v>0</v>
      </c>
    </row>
    <row r="205" spans="1:70" x14ac:dyDescent="0.35">
      <c r="A205">
        <v>1</v>
      </c>
      <c r="B205">
        <v>0</v>
      </c>
      <c r="C205">
        <v>1</v>
      </c>
      <c r="D205">
        <v>0</v>
      </c>
      <c r="E205" t="s">
        <v>374</v>
      </c>
      <c r="F205" t="s">
        <v>194</v>
      </c>
      <c r="G205">
        <v>69.950558001809895</v>
      </c>
      <c r="H205">
        <v>1129.3999999999999</v>
      </c>
      <c r="I205">
        <v>1227.3999999999996</v>
      </c>
      <c r="J205">
        <v>69.999993434837606</v>
      </c>
      <c r="K205">
        <v>0</v>
      </c>
      <c r="L205">
        <v>138.59999999999997</v>
      </c>
      <c r="M205">
        <v>138.59999999999997</v>
      </c>
      <c r="N205">
        <v>0</v>
      </c>
      <c r="O205">
        <v>0</v>
      </c>
      <c r="P205">
        <v>0</v>
      </c>
      <c r="Q205">
        <v>7778.3999999999978</v>
      </c>
      <c r="R205">
        <v>1007.9999999999997</v>
      </c>
      <c r="S205">
        <v>285.59999999999997</v>
      </c>
      <c r="T205">
        <v>806.39999999999986</v>
      </c>
      <c r="U205">
        <v>336</v>
      </c>
      <c r="V205">
        <v>436.79999999999995</v>
      </c>
      <c r="W205">
        <v>111.19854111526516</v>
      </c>
      <c r="X205">
        <v>14.401019026921956</v>
      </c>
      <c r="Y205">
        <v>4.0802887242945554</v>
      </c>
      <c r="Z205">
        <v>11.52814249143138</v>
      </c>
      <c r="AA205">
        <v>4.8033927047630751</v>
      </c>
      <c r="AB205">
        <v>6.2444105161919969</v>
      </c>
      <c r="AC205">
        <v>1111.9854204968824</v>
      </c>
      <c r="AD205">
        <v>28.820356470761535</v>
      </c>
      <c r="AE205">
        <v>14.290093416752585</v>
      </c>
      <c r="AF205" s="13">
        <v>518.76641647370752</v>
      </c>
      <c r="AG205" s="13">
        <v>216.1526735307115</v>
      </c>
      <c r="AH205" s="13">
        <v>280.99847558992496</v>
      </c>
      <c r="AI205" s="13">
        <v>0</v>
      </c>
      <c r="AJ205" s="13">
        <v>259.20002431014996</v>
      </c>
      <c r="AK205" s="13">
        <v>128.52001205378264</v>
      </c>
      <c r="AL205">
        <v>0</v>
      </c>
      <c r="AM205">
        <v>0</v>
      </c>
      <c r="AN205">
        <v>0</v>
      </c>
      <c r="AO205">
        <v>0</v>
      </c>
      <c r="AP205">
        <v>0</v>
      </c>
      <c r="AQ205">
        <v>0</v>
      </c>
      <c r="AR205">
        <v>0</v>
      </c>
      <c r="AS205">
        <v>0</v>
      </c>
      <c r="AT205">
        <v>0</v>
      </c>
      <c r="AU205">
        <v>0</v>
      </c>
      <c r="AV205">
        <v>0</v>
      </c>
      <c r="AW205">
        <v>0</v>
      </c>
      <c r="AX205">
        <v>0</v>
      </c>
      <c r="AY205">
        <v>0</v>
      </c>
      <c r="AZ205">
        <v>0</v>
      </c>
      <c r="BA205">
        <v>0</v>
      </c>
      <c r="BB205">
        <v>0</v>
      </c>
      <c r="BC205">
        <v>0</v>
      </c>
      <c r="BD205">
        <v>0</v>
      </c>
      <c r="BE205">
        <v>0</v>
      </c>
      <c r="BF205">
        <v>0</v>
      </c>
      <c r="BG205">
        <v>150974.16858886508</v>
      </c>
      <c r="BH205">
        <v>4581861.3830904439</v>
      </c>
      <c r="BI205">
        <v>4836.8834532795663</v>
      </c>
      <c r="BJ205">
        <v>143.79119999999995</v>
      </c>
      <c r="BK205">
        <v>4701.3651473754417</v>
      </c>
      <c r="BL205">
        <f t="shared" si="21"/>
        <v>10651.199999999997</v>
      </c>
      <c r="BM205">
        <f t="shared" si="22"/>
        <v>152.25579457886812</v>
      </c>
      <c r="BN205">
        <f t="shared" si="23"/>
        <v>2171.0134359787407</v>
      </c>
      <c r="BO205" s="13">
        <f t="shared" si="24"/>
        <v>387.72003636393259</v>
      </c>
      <c r="BP205">
        <f t="shared" si="25"/>
        <v>0</v>
      </c>
      <c r="BQ205">
        <f t="shared" si="26"/>
        <v>0</v>
      </c>
      <c r="BR205">
        <f t="shared" si="27"/>
        <v>0</v>
      </c>
    </row>
    <row r="206" spans="1:70" x14ac:dyDescent="0.35">
      <c r="A206">
        <v>1</v>
      </c>
      <c r="B206">
        <v>0</v>
      </c>
      <c r="C206">
        <v>1</v>
      </c>
      <c r="D206">
        <v>0</v>
      </c>
      <c r="E206">
        <v>0</v>
      </c>
      <c r="F206" t="s">
        <v>194</v>
      </c>
      <c r="G206">
        <v>0</v>
      </c>
      <c r="H206">
        <v>0</v>
      </c>
      <c r="I206">
        <v>0</v>
      </c>
      <c r="J206">
        <v>0</v>
      </c>
      <c r="K206">
        <v>0</v>
      </c>
      <c r="L206">
        <v>0</v>
      </c>
      <c r="M206">
        <v>0</v>
      </c>
      <c r="N206">
        <v>0</v>
      </c>
      <c r="O206">
        <v>0</v>
      </c>
      <c r="P206">
        <v>0</v>
      </c>
      <c r="Q206">
        <v>0</v>
      </c>
      <c r="R206">
        <v>0</v>
      </c>
      <c r="S206">
        <v>0</v>
      </c>
      <c r="T206">
        <v>0</v>
      </c>
      <c r="U206">
        <v>0</v>
      </c>
      <c r="V206">
        <v>0</v>
      </c>
      <c r="W206">
        <v>0</v>
      </c>
      <c r="X206">
        <v>0</v>
      </c>
      <c r="Y206">
        <v>0</v>
      </c>
      <c r="Z206">
        <v>0</v>
      </c>
      <c r="AA206">
        <v>0</v>
      </c>
      <c r="AB206">
        <v>0</v>
      </c>
      <c r="AC206">
        <v>0</v>
      </c>
      <c r="AD206">
        <v>0</v>
      </c>
      <c r="AE206">
        <v>0</v>
      </c>
      <c r="AF206" s="13">
        <v>0</v>
      </c>
      <c r="AG206" s="13">
        <v>0</v>
      </c>
      <c r="AH206" s="13">
        <v>0</v>
      </c>
      <c r="AI206" s="13">
        <v>0</v>
      </c>
      <c r="AJ206" s="13">
        <v>0</v>
      </c>
      <c r="AK206" s="13">
        <v>0</v>
      </c>
      <c r="AL206">
        <v>0</v>
      </c>
      <c r="AM206">
        <v>0</v>
      </c>
      <c r="AN206">
        <v>0</v>
      </c>
      <c r="AO206">
        <v>0</v>
      </c>
      <c r="AP206">
        <v>0</v>
      </c>
      <c r="AQ206">
        <v>0</v>
      </c>
      <c r="AR206">
        <v>0</v>
      </c>
      <c r="AS206">
        <v>0</v>
      </c>
      <c r="AT206">
        <v>0</v>
      </c>
      <c r="AU206">
        <v>0</v>
      </c>
      <c r="AV206">
        <v>0</v>
      </c>
      <c r="AW206">
        <v>0</v>
      </c>
      <c r="AX206">
        <v>0</v>
      </c>
      <c r="AY206">
        <v>0</v>
      </c>
      <c r="AZ206">
        <v>0</v>
      </c>
      <c r="BA206">
        <v>0</v>
      </c>
      <c r="BB206">
        <v>0</v>
      </c>
      <c r="BC206">
        <v>0</v>
      </c>
      <c r="BD206">
        <v>0</v>
      </c>
      <c r="BE206">
        <v>0</v>
      </c>
      <c r="BF206">
        <v>0</v>
      </c>
      <c r="BG206">
        <v>0</v>
      </c>
      <c r="BH206">
        <v>0</v>
      </c>
      <c r="BI206">
        <v>0</v>
      </c>
      <c r="BJ206">
        <v>0</v>
      </c>
      <c r="BK206">
        <v>0</v>
      </c>
      <c r="BL206">
        <f t="shared" si="21"/>
        <v>0</v>
      </c>
      <c r="BM206">
        <f t="shared" si="22"/>
        <v>0</v>
      </c>
      <c r="BN206">
        <f t="shared" si="23"/>
        <v>0</v>
      </c>
      <c r="BO206" s="13">
        <f t="shared" si="24"/>
        <v>0</v>
      </c>
      <c r="BP206">
        <f t="shared" si="25"/>
        <v>0</v>
      </c>
      <c r="BQ206">
        <f t="shared" si="26"/>
        <v>0</v>
      </c>
      <c r="BR206">
        <f t="shared" si="27"/>
        <v>0</v>
      </c>
    </row>
    <row r="207" spans="1:70" x14ac:dyDescent="0.35">
      <c r="A207">
        <v>1</v>
      </c>
      <c r="B207">
        <v>1</v>
      </c>
      <c r="C207">
        <v>1</v>
      </c>
      <c r="D207">
        <v>0</v>
      </c>
      <c r="E207" t="s">
        <v>209</v>
      </c>
      <c r="F207" t="s">
        <v>194</v>
      </c>
      <c r="G207">
        <v>28.050427698454758</v>
      </c>
      <c r="H207">
        <v>3966.3</v>
      </c>
      <c r="I207">
        <v>4397.8</v>
      </c>
      <c r="J207">
        <v>69.609664997779589</v>
      </c>
      <c r="K207">
        <v>0</v>
      </c>
      <c r="L207">
        <v>866.7</v>
      </c>
      <c r="M207">
        <v>866.7</v>
      </c>
      <c r="N207">
        <v>0</v>
      </c>
      <c r="O207">
        <v>0</v>
      </c>
      <c r="P207">
        <v>0</v>
      </c>
      <c r="Q207">
        <v>6432.2999999999993</v>
      </c>
      <c r="R207">
        <v>1268.3999999999999</v>
      </c>
      <c r="S207">
        <v>753.9</v>
      </c>
      <c r="T207">
        <v>844.19999999999993</v>
      </c>
      <c r="U207">
        <v>369.59999999999997</v>
      </c>
      <c r="V207">
        <v>480.9</v>
      </c>
      <c r="W207">
        <v>229.31201153679169</v>
      </c>
      <c r="X207">
        <v>20.921303015920184</v>
      </c>
      <c r="Y207">
        <v>12.435012885290309</v>
      </c>
      <c r="Z207">
        <v>30.095797792291965</v>
      </c>
      <c r="AA207">
        <v>13.176269680207424</v>
      </c>
      <c r="AB207">
        <v>17.14412361799716</v>
      </c>
      <c r="AC207">
        <v>2293.1201153679176</v>
      </c>
      <c r="AD207">
        <v>90.437123714150943</v>
      </c>
      <c r="AE207">
        <v>94.0680843930717</v>
      </c>
      <c r="AF207" s="13">
        <v>1354.3109006531381</v>
      </c>
      <c r="AG207" s="13">
        <v>592.93213560933418</v>
      </c>
      <c r="AH207" s="13">
        <v>771.48556280987225</v>
      </c>
      <c r="AI207" s="13">
        <v>0</v>
      </c>
      <c r="AJ207" s="13">
        <v>327.98893660425273</v>
      </c>
      <c r="AK207" s="13">
        <v>341.15736659208903</v>
      </c>
      <c r="AL207">
        <v>0</v>
      </c>
      <c r="AM207">
        <v>0</v>
      </c>
      <c r="AN207">
        <v>0</v>
      </c>
      <c r="AO207">
        <v>0</v>
      </c>
      <c r="AP207">
        <v>0</v>
      </c>
      <c r="AQ207">
        <v>0</v>
      </c>
      <c r="AR207">
        <v>0</v>
      </c>
      <c r="AS207">
        <v>0</v>
      </c>
      <c r="AT207">
        <v>0</v>
      </c>
      <c r="AU207">
        <v>0</v>
      </c>
      <c r="AV207">
        <v>0</v>
      </c>
      <c r="AW207">
        <v>0</v>
      </c>
      <c r="AX207">
        <v>0</v>
      </c>
      <c r="AY207">
        <v>0</v>
      </c>
      <c r="AZ207">
        <v>0</v>
      </c>
      <c r="BA207">
        <v>0</v>
      </c>
      <c r="BB207">
        <v>0</v>
      </c>
      <c r="BC207">
        <v>0</v>
      </c>
      <c r="BD207">
        <v>0</v>
      </c>
      <c r="BE207">
        <v>0</v>
      </c>
      <c r="BF207">
        <v>0</v>
      </c>
      <c r="BG207">
        <v>123176.92936729803</v>
      </c>
      <c r="BH207">
        <v>5478528.1669172551</v>
      </c>
      <c r="BI207">
        <v>4075.3171771442567</v>
      </c>
      <c r="BJ207">
        <v>140.01686999999998</v>
      </c>
      <c r="BK207">
        <v>5093.0142679718947</v>
      </c>
      <c r="BL207">
        <f t="shared" si="21"/>
        <v>10149.299999999999</v>
      </c>
      <c r="BM207">
        <f t="shared" si="22"/>
        <v>323.08451852849873</v>
      </c>
      <c r="BN207">
        <f t="shared" si="23"/>
        <v>5196.3539225474851</v>
      </c>
      <c r="BO207" s="13">
        <f t="shared" si="24"/>
        <v>669.14630319634171</v>
      </c>
      <c r="BP207">
        <f t="shared" si="25"/>
        <v>0</v>
      </c>
      <c r="BQ207">
        <f t="shared" si="26"/>
        <v>0</v>
      </c>
      <c r="BR207">
        <f t="shared" si="27"/>
        <v>0</v>
      </c>
    </row>
    <row r="208" spans="1:70" x14ac:dyDescent="0.35">
      <c r="A208">
        <v>1</v>
      </c>
      <c r="B208">
        <v>1</v>
      </c>
      <c r="C208">
        <v>1</v>
      </c>
      <c r="D208">
        <v>0</v>
      </c>
      <c r="E208" t="s">
        <v>210</v>
      </c>
      <c r="F208" t="s">
        <v>194</v>
      </c>
      <c r="G208">
        <v>38.384672206631102</v>
      </c>
      <c r="H208">
        <v>3466.837859560992</v>
      </c>
      <c r="I208">
        <v>3725.3406825379498</v>
      </c>
      <c r="J208">
        <v>69.471476959169351</v>
      </c>
      <c r="K208">
        <v>0</v>
      </c>
      <c r="L208">
        <v>853.20931746205088</v>
      </c>
      <c r="M208">
        <v>853.20931746205088</v>
      </c>
      <c r="N208">
        <v>0</v>
      </c>
      <c r="O208">
        <v>0</v>
      </c>
      <c r="P208">
        <v>0</v>
      </c>
      <c r="Q208">
        <v>12205.333288194824</v>
      </c>
      <c r="R208">
        <v>3129.0341705798846</v>
      </c>
      <c r="S208">
        <v>852.60931090968666</v>
      </c>
      <c r="T208">
        <v>945.01031997379073</v>
      </c>
      <c r="U208">
        <v>432.6047242546685</v>
      </c>
      <c r="V208">
        <v>579.60632958392489</v>
      </c>
      <c r="W208">
        <v>317.97414401486816</v>
      </c>
      <c r="X208">
        <v>48.688283639576099</v>
      </c>
      <c r="Y208">
        <v>13.266740374273757</v>
      </c>
      <c r="Z208">
        <v>24.619470888969492</v>
      </c>
      <c r="AA208">
        <v>11.270246673617143</v>
      </c>
      <c r="AB208">
        <v>15.099942145234621</v>
      </c>
      <c r="AC208">
        <v>3339.060797235984</v>
      </c>
      <c r="AD208">
        <v>171.2044249098974</v>
      </c>
      <c r="AE208">
        <v>81.6380831533437</v>
      </c>
      <c r="AF208" s="13">
        <v>1163.3857732971219</v>
      </c>
      <c r="AG208" s="13">
        <v>532.57215399823781</v>
      </c>
      <c r="AH208" s="13">
        <v>713.54327428890133</v>
      </c>
      <c r="AI208" s="13">
        <v>0</v>
      </c>
      <c r="AJ208" s="13">
        <v>811.40914293381866</v>
      </c>
      <c r="AK208" s="13">
        <v>386.91691010367646</v>
      </c>
      <c r="AL208">
        <v>0</v>
      </c>
      <c r="AM208">
        <v>0</v>
      </c>
      <c r="AN208">
        <v>0</v>
      </c>
      <c r="AO208">
        <v>0</v>
      </c>
      <c r="AP208">
        <v>0</v>
      </c>
      <c r="AQ208">
        <v>0</v>
      </c>
      <c r="AR208">
        <v>0</v>
      </c>
      <c r="AS208">
        <v>0</v>
      </c>
      <c r="AT208">
        <v>0</v>
      </c>
      <c r="AU208">
        <v>0</v>
      </c>
      <c r="AV208">
        <v>0</v>
      </c>
      <c r="AW208">
        <v>0</v>
      </c>
      <c r="AX208">
        <v>0</v>
      </c>
      <c r="AY208">
        <v>0</v>
      </c>
      <c r="AZ208">
        <v>0</v>
      </c>
      <c r="BA208">
        <v>0</v>
      </c>
      <c r="BB208">
        <v>0</v>
      </c>
      <c r="BC208">
        <v>0</v>
      </c>
      <c r="BD208">
        <v>0</v>
      </c>
      <c r="BE208">
        <v>0</v>
      </c>
      <c r="BF208">
        <v>0</v>
      </c>
      <c r="BG208">
        <v>225960.50168704457</v>
      </c>
      <c r="BH208">
        <v>7972958.1928062569</v>
      </c>
      <c r="BI208">
        <v>7269.6836543949685</v>
      </c>
      <c r="BJ208">
        <v>237.01278829529326</v>
      </c>
      <c r="BK208">
        <v>8480.3115829047147</v>
      </c>
      <c r="BL208">
        <f t="shared" si="21"/>
        <v>18144.198143496782</v>
      </c>
      <c r="BM208">
        <f t="shared" si="22"/>
        <v>430.91882773653924</v>
      </c>
      <c r="BN208">
        <f t="shared" si="23"/>
        <v>6001.4045068834857</v>
      </c>
      <c r="BO208" s="13">
        <f t="shared" si="24"/>
        <v>1198.3260530374951</v>
      </c>
      <c r="BP208">
        <f t="shared" si="25"/>
        <v>0</v>
      </c>
      <c r="BQ208">
        <f t="shared" si="26"/>
        <v>0</v>
      </c>
      <c r="BR208">
        <f t="shared" si="27"/>
        <v>0</v>
      </c>
    </row>
    <row r="209" spans="1:70" x14ac:dyDescent="0.35">
      <c r="A209">
        <v>1</v>
      </c>
      <c r="B209">
        <v>1</v>
      </c>
      <c r="C209">
        <v>1</v>
      </c>
      <c r="D209">
        <v>0</v>
      </c>
      <c r="E209" t="s">
        <v>211</v>
      </c>
      <c r="F209" t="s">
        <v>194</v>
      </c>
      <c r="G209">
        <v>16.476542036513685</v>
      </c>
      <c r="H209">
        <v>4433.4024961467321</v>
      </c>
      <c r="I209">
        <v>4775.4104030517874</v>
      </c>
      <c r="J209">
        <v>48.525882251690348</v>
      </c>
      <c r="K209">
        <v>0</v>
      </c>
      <c r="L209">
        <v>1712.7395969482125</v>
      </c>
      <c r="M209">
        <v>1712.7395969482125</v>
      </c>
      <c r="N209">
        <v>0</v>
      </c>
      <c r="O209">
        <v>0</v>
      </c>
      <c r="P209">
        <v>0</v>
      </c>
      <c r="Q209">
        <v>7713.4783284525256</v>
      </c>
      <c r="R209">
        <v>2570.4594266337858</v>
      </c>
      <c r="S209">
        <v>1425.9329662453761</v>
      </c>
      <c r="T209">
        <v>533.4123319975339</v>
      </c>
      <c r="U209">
        <v>277.20640875462391</v>
      </c>
      <c r="V209">
        <v>386.40893341553635</v>
      </c>
      <c r="W209">
        <v>468.14910017882869</v>
      </c>
      <c r="X209">
        <v>63.274527186386308</v>
      </c>
      <c r="Y209">
        <v>35.100820228395669</v>
      </c>
      <c r="Z209">
        <v>32.374046132704194</v>
      </c>
      <c r="AA209">
        <v>16.824307439043125</v>
      </c>
      <c r="AB209">
        <v>23.452064915029805</v>
      </c>
      <c r="AC209">
        <v>5084.591422005542</v>
      </c>
      <c r="AD209">
        <v>338.880473756318</v>
      </c>
      <c r="AE209">
        <v>328.9826167818178</v>
      </c>
      <c r="AF209" s="13">
        <v>1582.2728002592796</v>
      </c>
      <c r="AG209" s="13">
        <v>822.28350249694847</v>
      </c>
      <c r="AH209" s="13">
        <v>1146.2133671169586</v>
      </c>
      <c r="AI209" s="13">
        <v>0</v>
      </c>
      <c r="AJ209" s="13">
        <v>986.4150869546246</v>
      </c>
      <c r="AK209" s="13">
        <v>957.6043521845038</v>
      </c>
      <c r="AL209">
        <v>0</v>
      </c>
      <c r="AM209">
        <v>0</v>
      </c>
      <c r="AN209">
        <v>0</v>
      </c>
      <c r="AO209">
        <v>0</v>
      </c>
      <c r="AP209">
        <v>0</v>
      </c>
      <c r="AQ209">
        <v>0</v>
      </c>
      <c r="AR209">
        <v>0</v>
      </c>
      <c r="AS209">
        <v>0</v>
      </c>
      <c r="AT209">
        <v>0</v>
      </c>
      <c r="AU209">
        <v>0</v>
      </c>
      <c r="AV209">
        <v>0</v>
      </c>
      <c r="AW209">
        <v>0</v>
      </c>
      <c r="AX209">
        <v>0</v>
      </c>
      <c r="AY209">
        <v>0</v>
      </c>
      <c r="AZ209">
        <v>0</v>
      </c>
      <c r="BA209">
        <v>0</v>
      </c>
      <c r="BB209">
        <v>0</v>
      </c>
      <c r="BC209">
        <v>0</v>
      </c>
      <c r="BD209">
        <v>0</v>
      </c>
      <c r="BE209">
        <v>0</v>
      </c>
      <c r="BF209">
        <v>0</v>
      </c>
      <c r="BG209">
        <v>169335.65778135337</v>
      </c>
      <c r="BH209">
        <v>8720449.5678235926</v>
      </c>
      <c r="BI209">
        <v>5476.4222477231924</v>
      </c>
      <c r="BJ209">
        <v>167.14580425570279</v>
      </c>
      <c r="BK209">
        <v>7859.4993703289092</v>
      </c>
      <c r="BL209">
        <f t="shared" si="21"/>
        <v>12906.898395499382</v>
      </c>
      <c r="BM209">
        <f t="shared" si="22"/>
        <v>639.1748660803878</v>
      </c>
      <c r="BN209">
        <f t="shared" si="23"/>
        <v>9303.2241824168632</v>
      </c>
      <c r="BO209" s="13">
        <f t="shared" si="24"/>
        <v>1944.0194391391283</v>
      </c>
      <c r="BP209">
        <f t="shared" si="25"/>
        <v>0</v>
      </c>
      <c r="BQ209">
        <f t="shared" si="26"/>
        <v>0</v>
      </c>
      <c r="BR209">
        <f t="shared" si="27"/>
        <v>0</v>
      </c>
    </row>
    <row r="210" spans="1:70" x14ac:dyDescent="0.35">
      <c r="A210">
        <v>1</v>
      </c>
      <c r="B210">
        <v>1</v>
      </c>
      <c r="C210">
        <v>1</v>
      </c>
      <c r="D210">
        <v>0</v>
      </c>
      <c r="E210" t="s">
        <v>374</v>
      </c>
      <c r="F210" t="s">
        <v>194</v>
      </c>
      <c r="G210">
        <v>69.893613486334928</v>
      </c>
      <c r="H210">
        <v>1296.3</v>
      </c>
      <c r="I210">
        <v>1394.8000000000002</v>
      </c>
      <c r="J210">
        <v>69.999974563683651</v>
      </c>
      <c r="K210">
        <v>0</v>
      </c>
      <c r="L210">
        <v>173.7</v>
      </c>
      <c r="M210">
        <v>173.7</v>
      </c>
      <c r="N210">
        <v>0</v>
      </c>
      <c r="O210">
        <v>0</v>
      </c>
      <c r="P210">
        <v>0</v>
      </c>
      <c r="Q210">
        <v>9114</v>
      </c>
      <c r="R210">
        <v>1293.5999999999999</v>
      </c>
      <c r="S210">
        <v>327.59999999999991</v>
      </c>
      <c r="T210">
        <v>831.59999999999991</v>
      </c>
      <c r="U210">
        <v>344.39999999999986</v>
      </c>
      <c r="V210">
        <v>436.79999999999995</v>
      </c>
      <c r="W210">
        <v>130.398180111004</v>
      </c>
      <c r="X210">
        <v>18.482818922665857</v>
      </c>
      <c r="Y210">
        <v>4.680713883012781</v>
      </c>
      <c r="Z210">
        <v>11.898082793538613</v>
      </c>
      <c r="AA210">
        <v>4.9274888336877067</v>
      </c>
      <c r="AB210">
        <v>6.2494980329697771</v>
      </c>
      <c r="AC210">
        <v>1303.98180521832</v>
      </c>
      <c r="AD210">
        <v>37.016257696520057</v>
      </c>
      <c r="AE210">
        <v>16.404932388230478</v>
      </c>
      <c r="AF210" s="13">
        <v>535.41372739609369</v>
      </c>
      <c r="AG210" s="13">
        <v>221.73699821454383</v>
      </c>
      <c r="AH210" s="13">
        <v>281.22741236966544</v>
      </c>
      <c r="AI210" s="13">
        <v>0</v>
      </c>
      <c r="AJ210" s="13">
        <v>332.64012087366973</v>
      </c>
      <c r="AK210" s="13">
        <v>147.42005356901274</v>
      </c>
      <c r="AL210">
        <v>0</v>
      </c>
      <c r="AM210">
        <v>0</v>
      </c>
      <c r="AN210">
        <v>0</v>
      </c>
      <c r="AO210">
        <v>0</v>
      </c>
      <c r="AP210">
        <v>0</v>
      </c>
      <c r="AQ210">
        <v>0</v>
      </c>
      <c r="AR210">
        <v>0</v>
      </c>
      <c r="AS210">
        <v>0</v>
      </c>
      <c r="AT210">
        <v>0</v>
      </c>
      <c r="AU210">
        <v>0</v>
      </c>
      <c r="AV210">
        <v>0</v>
      </c>
      <c r="AW210">
        <v>0</v>
      </c>
      <c r="AX210">
        <v>0</v>
      </c>
      <c r="AY210">
        <v>0</v>
      </c>
      <c r="AZ210">
        <v>0</v>
      </c>
      <c r="BA210">
        <v>0</v>
      </c>
      <c r="BB210">
        <v>0</v>
      </c>
      <c r="BC210">
        <v>0</v>
      </c>
      <c r="BD210">
        <v>0</v>
      </c>
      <c r="BE210">
        <v>0</v>
      </c>
      <c r="BF210">
        <v>0</v>
      </c>
      <c r="BG210">
        <v>176281.99727443393</v>
      </c>
      <c r="BH210">
        <v>5202298.5319469403</v>
      </c>
      <c r="BI210">
        <v>5581.494201609803</v>
      </c>
      <c r="BJ210">
        <v>163.68911999999997</v>
      </c>
      <c r="BK210">
        <v>5482.0281628381481</v>
      </c>
      <c r="BL210">
        <f t="shared" si="21"/>
        <v>12348</v>
      </c>
      <c r="BM210">
        <f t="shared" si="22"/>
        <v>176.63678257687872</v>
      </c>
      <c r="BN210">
        <f t="shared" si="23"/>
        <v>2395.7811332833735</v>
      </c>
      <c r="BO210" s="13">
        <f t="shared" si="24"/>
        <v>480.06017444268247</v>
      </c>
      <c r="BP210">
        <f t="shared" si="25"/>
        <v>0</v>
      </c>
      <c r="BQ210">
        <f t="shared" si="26"/>
        <v>0</v>
      </c>
      <c r="BR210">
        <f t="shared" si="27"/>
        <v>0</v>
      </c>
    </row>
    <row r="211" spans="1:70" x14ac:dyDescent="0.35">
      <c r="A211">
        <v>1</v>
      </c>
      <c r="B211">
        <v>1</v>
      </c>
      <c r="C211">
        <v>1</v>
      </c>
      <c r="D211">
        <v>0</v>
      </c>
      <c r="E211">
        <v>0</v>
      </c>
      <c r="F211" t="s">
        <v>194</v>
      </c>
      <c r="G211">
        <v>0</v>
      </c>
      <c r="H211">
        <v>0</v>
      </c>
      <c r="I211">
        <v>0</v>
      </c>
      <c r="J211">
        <v>0</v>
      </c>
      <c r="K211">
        <v>0</v>
      </c>
      <c r="L211">
        <v>0</v>
      </c>
      <c r="M211">
        <v>0</v>
      </c>
      <c r="N211">
        <v>0</v>
      </c>
      <c r="O211">
        <v>0</v>
      </c>
      <c r="P211">
        <v>0</v>
      </c>
      <c r="Q211">
        <v>0</v>
      </c>
      <c r="R211">
        <v>0</v>
      </c>
      <c r="S211">
        <v>0</v>
      </c>
      <c r="T211">
        <v>0</v>
      </c>
      <c r="U211">
        <v>0</v>
      </c>
      <c r="V211">
        <v>0</v>
      </c>
      <c r="W211">
        <v>0</v>
      </c>
      <c r="X211">
        <v>0</v>
      </c>
      <c r="Y211">
        <v>0</v>
      </c>
      <c r="Z211">
        <v>0</v>
      </c>
      <c r="AA211">
        <v>0</v>
      </c>
      <c r="AB211">
        <v>0</v>
      </c>
      <c r="AC211">
        <v>0</v>
      </c>
      <c r="AD211">
        <v>0</v>
      </c>
      <c r="AE211">
        <v>0</v>
      </c>
      <c r="AF211" s="13">
        <v>0</v>
      </c>
      <c r="AG211" s="13">
        <v>0</v>
      </c>
      <c r="AH211" s="13">
        <v>0</v>
      </c>
      <c r="AI211" s="13">
        <v>0</v>
      </c>
      <c r="AJ211" s="13">
        <v>0</v>
      </c>
      <c r="AK211" s="13">
        <v>0</v>
      </c>
      <c r="AL211">
        <v>0</v>
      </c>
      <c r="AM211">
        <v>0</v>
      </c>
      <c r="AN211">
        <v>0</v>
      </c>
      <c r="AO211">
        <v>0</v>
      </c>
      <c r="AP211">
        <v>0</v>
      </c>
      <c r="AQ211">
        <v>0</v>
      </c>
      <c r="AR211">
        <v>0</v>
      </c>
      <c r="AS211">
        <v>0</v>
      </c>
      <c r="AT211">
        <v>0</v>
      </c>
      <c r="AU211">
        <v>0</v>
      </c>
      <c r="AV211">
        <v>0</v>
      </c>
      <c r="AW211">
        <v>0</v>
      </c>
      <c r="AX211">
        <v>0</v>
      </c>
      <c r="AY211">
        <v>0</v>
      </c>
      <c r="AZ211">
        <v>0</v>
      </c>
      <c r="BA211">
        <v>0</v>
      </c>
      <c r="BB211">
        <v>0</v>
      </c>
      <c r="BC211">
        <v>0</v>
      </c>
      <c r="BD211">
        <v>0</v>
      </c>
      <c r="BE211">
        <v>0</v>
      </c>
      <c r="BF211">
        <v>0</v>
      </c>
      <c r="BG211">
        <v>0</v>
      </c>
      <c r="BH211">
        <v>0</v>
      </c>
      <c r="BI211">
        <v>0</v>
      </c>
      <c r="BJ211">
        <v>0</v>
      </c>
      <c r="BK211">
        <v>0</v>
      </c>
      <c r="BL211">
        <f t="shared" si="21"/>
        <v>0</v>
      </c>
      <c r="BM211">
        <f t="shared" si="22"/>
        <v>0</v>
      </c>
      <c r="BN211">
        <f t="shared" si="23"/>
        <v>0</v>
      </c>
      <c r="BO211" s="13">
        <f t="shared" si="24"/>
        <v>0</v>
      </c>
      <c r="BP211">
        <f t="shared" si="25"/>
        <v>0</v>
      </c>
      <c r="BQ211">
        <f t="shared" si="26"/>
        <v>0</v>
      </c>
      <c r="BR211">
        <f t="shared" si="27"/>
        <v>0</v>
      </c>
    </row>
    <row r="212" spans="1:70" x14ac:dyDescent="0.35">
      <c r="A212">
        <v>2</v>
      </c>
      <c r="B212">
        <v>0</v>
      </c>
      <c r="C212">
        <v>1</v>
      </c>
      <c r="D212">
        <v>0</v>
      </c>
      <c r="E212" t="s">
        <v>209</v>
      </c>
      <c r="F212" t="s">
        <v>194</v>
      </c>
      <c r="G212">
        <v>41.705003038547964</v>
      </c>
      <c r="H212">
        <v>3580</v>
      </c>
      <c r="I212">
        <v>3855</v>
      </c>
      <c r="J212">
        <v>67.702400069519712</v>
      </c>
      <c r="K212">
        <v>0</v>
      </c>
      <c r="L212">
        <v>1170</v>
      </c>
      <c r="M212">
        <v>1170</v>
      </c>
      <c r="N212">
        <v>0</v>
      </c>
      <c r="O212">
        <v>0</v>
      </c>
      <c r="P212">
        <v>0</v>
      </c>
      <c r="Q212">
        <v>18000</v>
      </c>
      <c r="R212">
        <v>4800</v>
      </c>
      <c r="S212">
        <v>3000</v>
      </c>
      <c r="T212">
        <v>1200</v>
      </c>
      <c r="U212">
        <v>600</v>
      </c>
      <c r="V212">
        <v>900</v>
      </c>
      <c r="W212">
        <v>431.60289386293977</v>
      </c>
      <c r="X212">
        <v>75.318078963273678</v>
      </c>
      <c r="Y212">
        <v>47.073799352046059</v>
      </c>
      <c r="Z212">
        <v>28.773526257529323</v>
      </c>
      <c r="AA212">
        <v>14.386763128764661</v>
      </c>
      <c r="AB212">
        <v>21.580144693146995</v>
      </c>
      <c r="AC212">
        <v>4316.0289386293989</v>
      </c>
      <c r="AD212">
        <v>230.18821006023458</v>
      </c>
      <c r="AE212">
        <v>251.76835475338157</v>
      </c>
      <c r="AF212" s="13">
        <v>1294.8086815888196</v>
      </c>
      <c r="AG212" s="13">
        <v>647.40434079440979</v>
      </c>
      <c r="AH212" s="13">
        <v>971.10651119161469</v>
      </c>
      <c r="AI212" s="13">
        <v>0</v>
      </c>
      <c r="AJ212" s="13">
        <v>1276.1733692052394</v>
      </c>
      <c r="AK212" s="13">
        <v>1395.8146225682303</v>
      </c>
      <c r="AL212">
        <v>0</v>
      </c>
      <c r="AM212">
        <v>0</v>
      </c>
      <c r="AN212">
        <v>0</v>
      </c>
      <c r="AO212">
        <v>0</v>
      </c>
      <c r="AP212">
        <v>0</v>
      </c>
      <c r="AQ212">
        <v>0</v>
      </c>
      <c r="AR212">
        <v>0</v>
      </c>
      <c r="AS212">
        <v>0</v>
      </c>
      <c r="AT212">
        <v>0</v>
      </c>
      <c r="AU212">
        <v>0</v>
      </c>
      <c r="AV212">
        <v>0</v>
      </c>
      <c r="AW212">
        <v>0</v>
      </c>
      <c r="AX212">
        <v>0</v>
      </c>
      <c r="AY212">
        <v>0</v>
      </c>
      <c r="AZ212">
        <v>0</v>
      </c>
      <c r="BA212">
        <v>0</v>
      </c>
      <c r="BB212">
        <v>0</v>
      </c>
      <c r="BC212">
        <v>0</v>
      </c>
      <c r="BD212">
        <v>0</v>
      </c>
      <c r="BE212">
        <v>0</v>
      </c>
      <c r="BF212">
        <v>0</v>
      </c>
      <c r="BG212">
        <v>358947.00051843462</v>
      </c>
      <c r="BH212">
        <v>12002271.639809225</v>
      </c>
      <c r="BI212">
        <v>11397.854581464135</v>
      </c>
      <c r="BJ212">
        <v>369.98999999999995</v>
      </c>
      <c r="BK212">
        <v>12994.738369285797</v>
      </c>
      <c r="BL212">
        <f t="shared" si="21"/>
        <v>28500</v>
      </c>
      <c r="BM212">
        <f t="shared" si="22"/>
        <v>618.73520625770038</v>
      </c>
      <c r="BN212">
        <f t="shared" si="23"/>
        <v>7711.3050370178598</v>
      </c>
      <c r="BO212" s="13">
        <f t="shared" si="24"/>
        <v>2671.9879917734697</v>
      </c>
      <c r="BP212">
        <f t="shared" si="25"/>
        <v>0</v>
      </c>
      <c r="BQ212">
        <f t="shared" si="26"/>
        <v>0</v>
      </c>
      <c r="BR212">
        <f t="shared" si="27"/>
        <v>0</v>
      </c>
    </row>
    <row r="213" spans="1:70" x14ac:dyDescent="0.35">
      <c r="A213">
        <v>2</v>
      </c>
      <c r="B213">
        <v>0</v>
      </c>
      <c r="C213">
        <v>1</v>
      </c>
      <c r="D213">
        <v>0</v>
      </c>
      <c r="E213" t="s">
        <v>210</v>
      </c>
      <c r="F213" t="s">
        <v>194</v>
      </c>
      <c r="G213">
        <v>58.954830679949175</v>
      </c>
      <c r="H213">
        <v>2920</v>
      </c>
      <c r="I213">
        <v>3095</v>
      </c>
      <c r="J213">
        <v>69.940345926074102</v>
      </c>
      <c r="K213">
        <v>0</v>
      </c>
      <c r="L213">
        <v>630.00000000000011</v>
      </c>
      <c r="M213">
        <v>630.00000000000011</v>
      </c>
      <c r="N213">
        <v>0</v>
      </c>
      <c r="O213">
        <v>0</v>
      </c>
      <c r="P213">
        <v>0</v>
      </c>
      <c r="Q213">
        <v>30000</v>
      </c>
      <c r="R213">
        <v>7200.0000000000018</v>
      </c>
      <c r="S213">
        <v>1200.0000000000002</v>
      </c>
      <c r="T213">
        <v>2399.9999999999995</v>
      </c>
      <c r="U213">
        <v>599.99999999999989</v>
      </c>
      <c r="V213">
        <v>1199.9999999999998</v>
      </c>
      <c r="W213">
        <v>508.86415335263007</v>
      </c>
      <c r="X213">
        <v>104.86312500811455</v>
      </c>
      <c r="Y213">
        <v>17.477187501352425</v>
      </c>
      <c r="Z213">
        <v>40.709132268210404</v>
      </c>
      <c r="AA213">
        <v>10.177283067052601</v>
      </c>
      <c r="AB213">
        <v>20.354566134105202</v>
      </c>
      <c r="AC213">
        <v>5098.2118619264911</v>
      </c>
      <c r="AD213">
        <v>244.71416937247147</v>
      </c>
      <c r="AE213">
        <v>71.374966066970842</v>
      </c>
      <c r="AF213" s="13">
        <v>1835.3562702935369</v>
      </c>
      <c r="AG213" s="13">
        <v>458.83906757338423</v>
      </c>
      <c r="AH213" s="13">
        <v>917.67813514676845</v>
      </c>
      <c r="AI213" s="13">
        <v>0</v>
      </c>
      <c r="AJ213" s="13">
        <v>1853.0265287337056</v>
      </c>
      <c r="AK213" s="13">
        <v>540.46607088066412</v>
      </c>
      <c r="AL213">
        <v>0</v>
      </c>
      <c r="AM213">
        <v>0</v>
      </c>
      <c r="AN213">
        <v>0</v>
      </c>
      <c r="AO213">
        <v>0</v>
      </c>
      <c r="AP213">
        <v>0</v>
      </c>
      <c r="AQ213">
        <v>0</v>
      </c>
      <c r="AR213">
        <v>0</v>
      </c>
      <c r="AS213">
        <v>0</v>
      </c>
      <c r="AT213">
        <v>0</v>
      </c>
      <c r="AU213">
        <v>0</v>
      </c>
      <c r="AV213">
        <v>0</v>
      </c>
      <c r="AW213">
        <v>0</v>
      </c>
      <c r="AX213">
        <v>0</v>
      </c>
      <c r="AY213">
        <v>0</v>
      </c>
      <c r="AZ213">
        <v>0</v>
      </c>
      <c r="BA213">
        <v>0</v>
      </c>
      <c r="BB213">
        <v>0</v>
      </c>
      <c r="BC213">
        <v>0</v>
      </c>
      <c r="BD213">
        <v>0</v>
      </c>
      <c r="BE213">
        <v>0</v>
      </c>
      <c r="BF213">
        <v>0</v>
      </c>
      <c r="BG213">
        <v>589684.07942546613</v>
      </c>
      <c r="BH213">
        <v>17053694.001672916</v>
      </c>
      <c r="BI213">
        <v>18366.488918641135</v>
      </c>
      <c r="BJ213">
        <v>541.13999999999987</v>
      </c>
      <c r="BK213">
        <v>19011.09081614047</v>
      </c>
      <c r="BL213">
        <f t="shared" si="21"/>
        <v>42600</v>
      </c>
      <c r="BM213">
        <f t="shared" si="22"/>
        <v>702.44544733146529</v>
      </c>
      <c r="BN213">
        <f t="shared" si="23"/>
        <v>8626.174470379623</v>
      </c>
      <c r="BO213" s="13">
        <f t="shared" si="24"/>
        <v>2393.4925996143697</v>
      </c>
      <c r="BP213">
        <f t="shared" si="25"/>
        <v>0</v>
      </c>
      <c r="BQ213">
        <f t="shared" si="26"/>
        <v>0</v>
      </c>
      <c r="BR213">
        <f t="shared" si="27"/>
        <v>0</v>
      </c>
    </row>
    <row r="214" spans="1:70" x14ac:dyDescent="0.35">
      <c r="A214">
        <v>2</v>
      </c>
      <c r="B214">
        <v>0</v>
      </c>
      <c r="C214">
        <v>1</v>
      </c>
      <c r="D214">
        <v>0</v>
      </c>
      <c r="E214" t="s">
        <v>211</v>
      </c>
      <c r="F214" t="s">
        <v>194</v>
      </c>
      <c r="G214">
        <v>28.742163631803841</v>
      </c>
      <c r="H214">
        <v>3709.8898019801977</v>
      </c>
      <c r="I214">
        <v>4059.8794059405941</v>
      </c>
      <c r="J214">
        <v>68.67378805431045</v>
      </c>
      <c r="K214">
        <v>0</v>
      </c>
      <c r="L214">
        <v>989.97059405940604</v>
      </c>
      <c r="M214">
        <v>989.97059405940604</v>
      </c>
      <c r="N214">
        <v>0</v>
      </c>
      <c r="O214">
        <v>0</v>
      </c>
      <c r="P214">
        <v>0</v>
      </c>
      <c r="Q214">
        <v>17999.465346534656</v>
      </c>
      <c r="R214">
        <v>4199.8752475247529</v>
      </c>
      <c r="S214">
        <v>2399.9287128712876</v>
      </c>
      <c r="T214">
        <v>1799.9465346534651</v>
      </c>
      <c r="U214">
        <v>599.98217821782168</v>
      </c>
      <c r="V214">
        <v>1199.9643564356434</v>
      </c>
      <c r="W214">
        <v>626.23905343778119</v>
      </c>
      <c r="X214">
        <v>69.653444867331203</v>
      </c>
      <c r="Y214">
        <v>39.801968495617842</v>
      </c>
      <c r="Z214">
        <v>62.623905343778098</v>
      </c>
      <c r="AA214">
        <v>20.874635114592699</v>
      </c>
      <c r="AB214">
        <v>41.749270229185399</v>
      </c>
      <c r="AC214">
        <v>6731.7513501690628</v>
      </c>
      <c r="AD214">
        <v>314.14839634122279</v>
      </c>
      <c r="AE214">
        <v>314.14839634122291</v>
      </c>
      <c r="AF214" s="13">
        <v>3029.2881075760797</v>
      </c>
      <c r="AG214" s="13">
        <v>1009.7627025253596</v>
      </c>
      <c r="AH214" s="13">
        <v>2019.5254050507192</v>
      </c>
      <c r="AI214" s="13">
        <v>0</v>
      </c>
      <c r="AJ214" s="13">
        <v>1103.4761128567466</v>
      </c>
      <c r="AK214" s="13">
        <v>1103.4761128567466</v>
      </c>
      <c r="AL214">
        <v>0</v>
      </c>
      <c r="AM214">
        <v>0</v>
      </c>
      <c r="AN214">
        <v>0</v>
      </c>
      <c r="AO214">
        <v>0</v>
      </c>
      <c r="AP214">
        <v>0</v>
      </c>
      <c r="AQ214">
        <v>0</v>
      </c>
      <c r="AR214">
        <v>0</v>
      </c>
      <c r="AS214">
        <v>0</v>
      </c>
      <c r="AT214">
        <v>0</v>
      </c>
      <c r="AU214">
        <v>0</v>
      </c>
      <c r="AV214">
        <v>0</v>
      </c>
      <c r="AW214">
        <v>0</v>
      </c>
      <c r="AX214">
        <v>0</v>
      </c>
      <c r="AY214">
        <v>0</v>
      </c>
      <c r="AZ214">
        <v>0</v>
      </c>
      <c r="BA214">
        <v>0</v>
      </c>
      <c r="BB214">
        <v>0</v>
      </c>
      <c r="BC214">
        <v>0</v>
      </c>
      <c r="BD214">
        <v>0</v>
      </c>
      <c r="BE214">
        <v>0</v>
      </c>
      <c r="BF214">
        <v>0</v>
      </c>
      <c r="BG214">
        <v>348615.05802947655</v>
      </c>
      <c r="BH214">
        <v>14162694.772224374</v>
      </c>
      <c r="BI214">
        <v>11342.190597571551</v>
      </c>
      <c r="BJ214">
        <v>374.26888277227727</v>
      </c>
      <c r="BK214">
        <v>14112.202294102197</v>
      </c>
      <c r="BL214">
        <f t="shared" si="21"/>
        <v>28199.162376237629</v>
      </c>
      <c r="BM214">
        <f t="shared" si="22"/>
        <v>860.94227748828655</v>
      </c>
      <c r="BN214">
        <f t="shared" si="23"/>
        <v>13418.624358003666</v>
      </c>
      <c r="BO214" s="13">
        <f t="shared" si="24"/>
        <v>2206.9522257134931</v>
      </c>
      <c r="BP214">
        <f t="shared" si="25"/>
        <v>0</v>
      </c>
      <c r="BQ214">
        <f t="shared" si="26"/>
        <v>0</v>
      </c>
      <c r="BR214">
        <f t="shared" si="27"/>
        <v>0</v>
      </c>
    </row>
    <row r="215" spans="1:70" x14ac:dyDescent="0.35">
      <c r="A215">
        <v>2</v>
      </c>
      <c r="B215">
        <v>0</v>
      </c>
      <c r="C215">
        <v>1</v>
      </c>
      <c r="D215">
        <v>0</v>
      </c>
      <c r="E215" t="s">
        <v>374</v>
      </c>
      <c r="F215" t="s">
        <v>194</v>
      </c>
      <c r="G215">
        <v>69.989489483299963</v>
      </c>
      <c r="H215">
        <v>853.0400469483568</v>
      </c>
      <c r="I215">
        <v>948.04450704225349</v>
      </c>
      <c r="J215">
        <v>69.999997622424132</v>
      </c>
      <c r="K215">
        <v>0</v>
      </c>
      <c r="L215">
        <v>117.00549295774648</v>
      </c>
      <c r="M215">
        <v>117.00549295774648</v>
      </c>
      <c r="N215">
        <v>0</v>
      </c>
      <c r="O215">
        <v>0</v>
      </c>
      <c r="P215">
        <v>0</v>
      </c>
      <c r="Q215">
        <v>16800.788732394365</v>
      </c>
      <c r="R215">
        <v>2400.1126760563379</v>
      </c>
      <c r="S215">
        <v>720.03380281690147</v>
      </c>
      <c r="T215">
        <v>1200.056338028169</v>
      </c>
      <c r="U215">
        <v>960.04507042253499</v>
      </c>
      <c r="V215">
        <v>1200.056338028169</v>
      </c>
      <c r="W215">
        <v>240.04731076661398</v>
      </c>
      <c r="X215">
        <v>34.287839894085195</v>
      </c>
      <c r="Y215">
        <v>10.286351968225556</v>
      </c>
      <c r="Z215">
        <v>17.14623648332957</v>
      </c>
      <c r="AA215">
        <v>13.716989186663653</v>
      </c>
      <c r="AB215">
        <v>17.14623648332957</v>
      </c>
      <c r="AC215">
        <v>2400.4731885433075</v>
      </c>
      <c r="AD215">
        <v>68.584948244094477</v>
      </c>
      <c r="AE215">
        <v>36.007097828149604</v>
      </c>
      <c r="AF215" s="13">
        <v>771.58066774606323</v>
      </c>
      <c r="AG215" s="13">
        <v>617.26453419685049</v>
      </c>
      <c r="AH215" s="13">
        <v>771.58066774606323</v>
      </c>
      <c r="AI215" s="13">
        <v>0</v>
      </c>
      <c r="AJ215" s="13">
        <v>617.17185195308934</v>
      </c>
      <c r="AK215" s="13">
        <v>324.01522227537191</v>
      </c>
      <c r="AL215">
        <v>0</v>
      </c>
      <c r="AM215">
        <v>0</v>
      </c>
      <c r="AN215">
        <v>0</v>
      </c>
      <c r="AO215">
        <v>0</v>
      </c>
      <c r="AP215">
        <v>0</v>
      </c>
      <c r="AQ215">
        <v>0</v>
      </c>
      <c r="AR215">
        <v>0</v>
      </c>
      <c r="AS215">
        <v>0</v>
      </c>
      <c r="AT215">
        <v>0</v>
      </c>
      <c r="AU215">
        <v>0</v>
      </c>
      <c r="AV215">
        <v>0</v>
      </c>
      <c r="AW215">
        <v>0</v>
      </c>
      <c r="AX215">
        <v>0</v>
      </c>
      <c r="AY215">
        <v>0</v>
      </c>
      <c r="AZ215">
        <v>0</v>
      </c>
      <c r="BA215">
        <v>0</v>
      </c>
      <c r="BB215">
        <v>0</v>
      </c>
      <c r="BC215">
        <v>0</v>
      </c>
      <c r="BD215">
        <v>0</v>
      </c>
      <c r="BE215">
        <v>0</v>
      </c>
      <c r="BF215">
        <v>0</v>
      </c>
      <c r="BG215">
        <v>323888.6109702735</v>
      </c>
      <c r="BH215">
        <v>10394772.186882749</v>
      </c>
      <c r="BI215">
        <v>10634.178665965963</v>
      </c>
      <c r="BJ215">
        <v>326.94334873239433</v>
      </c>
      <c r="BK215">
        <v>10113.322611579892</v>
      </c>
      <c r="BL215">
        <f t="shared" si="21"/>
        <v>23281.092957746478</v>
      </c>
      <c r="BM215">
        <f t="shared" si="22"/>
        <v>332.63096478224753</v>
      </c>
      <c r="BN215">
        <f t="shared" si="23"/>
        <v>4665.4911043045286</v>
      </c>
      <c r="BO215" s="13">
        <f t="shared" si="24"/>
        <v>941.18707422846126</v>
      </c>
      <c r="BP215">
        <f t="shared" si="25"/>
        <v>0</v>
      </c>
      <c r="BQ215">
        <f t="shared" si="26"/>
        <v>0</v>
      </c>
      <c r="BR215">
        <f t="shared" si="27"/>
        <v>0</v>
      </c>
    </row>
    <row r="216" spans="1:70" x14ac:dyDescent="0.35">
      <c r="A216">
        <v>2</v>
      </c>
      <c r="B216">
        <v>0</v>
      </c>
      <c r="C216">
        <v>1</v>
      </c>
      <c r="D216">
        <v>0</v>
      </c>
      <c r="E216">
        <v>0</v>
      </c>
      <c r="F216" t="s">
        <v>194</v>
      </c>
      <c r="G216">
        <v>0</v>
      </c>
      <c r="H216">
        <v>0</v>
      </c>
      <c r="I216">
        <v>0</v>
      </c>
      <c r="J216">
        <v>0</v>
      </c>
      <c r="K216">
        <v>0</v>
      </c>
      <c r="L216">
        <v>0</v>
      </c>
      <c r="M216">
        <v>0</v>
      </c>
      <c r="N216">
        <v>0</v>
      </c>
      <c r="O216">
        <v>0</v>
      </c>
      <c r="P216">
        <v>0</v>
      </c>
      <c r="Q216">
        <v>0</v>
      </c>
      <c r="R216">
        <v>0</v>
      </c>
      <c r="S216">
        <v>0</v>
      </c>
      <c r="T216">
        <v>0</v>
      </c>
      <c r="U216">
        <v>0</v>
      </c>
      <c r="V216">
        <v>0</v>
      </c>
      <c r="W216">
        <v>0</v>
      </c>
      <c r="X216">
        <v>0</v>
      </c>
      <c r="Y216">
        <v>0</v>
      </c>
      <c r="Z216">
        <v>0</v>
      </c>
      <c r="AA216">
        <v>0</v>
      </c>
      <c r="AB216">
        <v>0</v>
      </c>
      <c r="AC216">
        <v>0</v>
      </c>
      <c r="AD216">
        <v>0</v>
      </c>
      <c r="AE216">
        <v>0</v>
      </c>
      <c r="AF216" s="13">
        <v>0</v>
      </c>
      <c r="AG216" s="13">
        <v>0</v>
      </c>
      <c r="AH216" s="13">
        <v>0</v>
      </c>
      <c r="AI216" s="13">
        <v>0</v>
      </c>
      <c r="AJ216" s="13">
        <v>0</v>
      </c>
      <c r="AK216" s="13">
        <v>0</v>
      </c>
      <c r="AL216">
        <v>0</v>
      </c>
      <c r="AM216">
        <v>0</v>
      </c>
      <c r="AN216">
        <v>0</v>
      </c>
      <c r="AO216">
        <v>0</v>
      </c>
      <c r="AP216">
        <v>0</v>
      </c>
      <c r="AQ216">
        <v>0</v>
      </c>
      <c r="AR216">
        <v>0</v>
      </c>
      <c r="AS216">
        <v>0</v>
      </c>
      <c r="AT216">
        <v>0</v>
      </c>
      <c r="AU216">
        <v>0</v>
      </c>
      <c r="AV216">
        <v>0</v>
      </c>
      <c r="AW216">
        <v>0</v>
      </c>
      <c r="AX216">
        <v>0</v>
      </c>
      <c r="AY216">
        <v>0</v>
      </c>
      <c r="AZ216">
        <v>0</v>
      </c>
      <c r="BA216">
        <v>0</v>
      </c>
      <c r="BB216">
        <v>0</v>
      </c>
      <c r="BC216">
        <v>0</v>
      </c>
      <c r="BD216">
        <v>0</v>
      </c>
      <c r="BE216">
        <v>0</v>
      </c>
      <c r="BF216">
        <v>0</v>
      </c>
      <c r="BG216">
        <v>0</v>
      </c>
      <c r="BH216">
        <v>0</v>
      </c>
      <c r="BI216">
        <v>0</v>
      </c>
      <c r="BJ216">
        <v>0</v>
      </c>
      <c r="BK216">
        <v>0</v>
      </c>
      <c r="BL216">
        <f t="shared" si="21"/>
        <v>0</v>
      </c>
      <c r="BM216">
        <f t="shared" si="22"/>
        <v>0</v>
      </c>
      <c r="BN216">
        <f t="shared" si="23"/>
        <v>0</v>
      </c>
      <c r="BO216" s="13">
        <f t="shared" si="24"/>
        <v>0</v>
      </c>
      <c r="BP216">
        <f t="shared" si="25"/>
        <v>0</v>
      </c>
      <c r="BQ216">
        <f t="shared" si="26"/>
        <v>0</v>
      </c>
      <c r="BR216">
        <f t="shared" si="27"/>
        <v>0</v>
      </c>
    </row>
    <row r="217" spans="1:70" x14ac:dyDescent="0.35">
      <c r="A217">
        <v>2</v>
      </c>
      <c r="B217">
        <v>1</v>
      </c>
      <c r="C217">
        <v>1</v>
      </c>
      <c r="D217">
        <v>0</v>
      </c>
      <c r="E217" t="s">
        <v>209</v>
      </c>
      <c r="F217" t="s">
        <v>194</v>
      </c>
      <c r="G217">
        <v>32.419322365084966</v>
      </c>
      <c r="H217">
        <v>3840</v>
      </c>
      <c r="I217">
        <v>4215</v>
      </c>
      <c r="J217">
        <v>69.739418482356115</v>
      </c>
      <c r="K217">
        <v>0</v>
      </c>
      <c r="L217">
        <v>810</v>
      </c>
      <c r="M217">
        <v>810</v>
      </c>
      <c r="N217">
        <v>0</v>
      </c>
      <c r="O217">
        <v>0</v>
      </c>
      <c r="P217">
        <v>0</v>
      </c>
      <c r="Q217">
        <v>18000</v>
      </c>
      <c r="R217">
        <v>3600</v>
      </c>
      <c r="S217">
        <v>1800</v>
      </c>
      <c r="T217">
        <v>2400</v>
      </c>
      <c r="U217">
        <v>900</v>
      </c>
      <c r="V217">
        <v>1200</v>
      </c>
      <c r="W217">
        <v>555.22443675089517</v>
      </c>
      <c r="X217">
        <v>57.563149711947496</v>
      </c>
      <c r="Y217">
        <v>28.781574855973748</v>
      </c>
      <c r="Z217">
        <v>74.029924900119354</v>
      </c>
      <c r="AA217">
        <v>27.76122183754476</v>
      </c>
      <c r="AB217">
        <v>37.014962450059677</v>
      </c>
      <c r="AC217">
        <v>5552.2443675089507</v>
      </c>
      <c r="AD217">
        <v>222.08977470035808</v>
      </c>
      <c r="AE217">
        <v>194.3285528628133</v>
      </c>
      <c r="AF217">
        <v>3331.346620505371</v>
      </c>
      <c r="AG217">
        <v>1249.2549826895142</v>
      </c>
      <c r="AH217">
        <v>1665.6733102526855</v>
      </c>
      <c r="AI217">
        <v>0</v>
      </c>
      <c r="AJ217">
        <v>929.17321953859164</v>
      </c>
      <c r="AK217">
        <v>813.02656709626763</v>
      </c>
      <c r="AL217">
        <v>0</v>
      </c>
      <c r="AM217">
        <v>0</v>
      </c>
      <c r="AN217">
        <v>0</v>
      </c>
      <c r="AO217">
        <v>0</v>
      </c>
      <c r="AP217">
        <v>0</v>
      </c>
      <c r="AQ217">
        <v>0</v>
      </c>
      <c r="AR217">
        <v>0</v>
      </c>
      <c r="AS217">
        <v>0</v>
      </c>
      <c r="AT217">
        <v>0</v>
      </c>
      <c r="AU217">
        <v>0</v>
      </c>
      <c r="AV217">
        <v>0</v>
      </c>
      <c r="AW217">
        <v>0</v>
      </c>
      <c r="AX217">
        <v>0</v>
      </c>
      <c r="AY217">
        <v>0</v>
      </c>
      <c r="AZ217">
        <v>0</v>
      </c>
      <c r="BA217">
        <v>0</v>
      </c>
      <c r="BB217">
        <v>0</v>
      </c>
      <c r="BC217">
        <v>0</v>
      </c>
      <c r="BD217">
        <v>0</v>
      </c>
      <c r="BE217">
        <v>0</v>
      </c>
      <c r="BF217">
        <v>0</v>
      </c>
      <c r="BG217">
        <v>332668.33015536971</v>
      </c>
      <c r="BH217">
        <v>13604725.989550514</v>
      </c>
      <c r="BI217">
        <v>11009.443582947148</v>
      </c>
      <c r="BJ217">
        <v>378.57</v>
      </c>
      <c r="BK217">
        <v>13429.991003659779</v>
      </c>
      <c r="BL217">
        <f t="shared" si="21"/>
        <v>27900</v>
      </c>
      <c r="BM217">
        <f t="shared" si="22"/>
        <v>780.37527050654023</v>
      </c>
      <c r="BN217">
        <f t="shared" si="23"/>
        <v>12214.937608519691</v>
      </c>
      <c r="BO217" s="13">
        <f t="shared" si="24"/>
        <v>1742.1997866348593</v>
      </c>
      <c r="BP217">
        <f t="shared" si="25"/>
        <v>0</v>
      </c>
      <c r="BQ217">
        <f t="shared" si="26"/>
        <v>0</v>
      </c>
      <c r="BR217">
        <f t="shared" si="27"/>
        <v>0</v>
      </c>
    </row>
    <row r="218" spans="1:70" x14ac:dyDescent="0.35">
      <c r="A218">
        <v>2</v>
      </c>
      <c r="B218">
        <v>1</v>
      </c>
      <c r="C218">
        <v>1</v>
      </c>
      <c r="D218">
        <v>0</v>
      </c>
      <c r="E218" t="s">
        <v>210</v>
      </c>
      <c r="F218" t="s">
        <v>194</v>
      </c>
      <c r="G218">
        <v>56.326607812528259</v>
      </c>
      <c r="H218">
        <v>2990.0373749999999</v>
      </c>
      <c r="I218">
        <v>3190.0398750000004</v>
      </c>
      <c r="J218">
        <v>69.709730059913923</v>
      </c>
      <c r="K218">
        <v>0</v>
      </c>
      <c r="L218">
        <v>810.01012500000002</v>
      </c>
      <c r="M218">
        <v>810.01012500000002</v>
      </c>
      <c r="N218">
        <v>0</v>
      </c>
      <c r="O218">
        <v>0</v>
      </c>
      <c r="P218">
        <v>0</v>
      </c>
      <c r="Q218">
        <v>30000.375</v>
      </c>
      <c r="R218">
        <v>8400.1049999999996</v>
      </c>
      <c r="S218">
        <v>2400.0300000000002</v>
      </c>
      <c r="T218">
        <v>2400.0299999999997</v>
      </c>
      <c r="U218">
        <v>1200.0149999999999</v>
      </c>
      <c r="V218">
        <v>1200.0149999999999</v>
      </c>
      <c r="W218">
        <v>532.61462326739422</v>
      </c>
      <c r="X218">
        <v>123.36427494122958</v>
      </c>
      <c r="Y218">
        <v>35.24693569749418</v>
      </c>
      <c r="Z218">
        <v>42.609169861391528</v>
      </c>
      <c r="AA218">
        <v>21.304584930695764</v>
      </c>
      <c r="AB218">
        <v>21.304584930695764</v>
      </c>
      <c r="AC218">
        <v>5366.6496966784689</v>
      </c>
      <c r="AD218">
        <v>300.53238301399421</v>
      </c>
      <c r="AE218">
        <v>150.26619150699713</v>
      </c>
      <c r="AF218">
        <v>1931.9938908042486</v>
      </c>
      <c r="AG218">
        <v>965.99694540212454</v>
      </c>
      <c r="AH218">
        <v>965.99694540212431</v>
      </c>
      <c r="AI218">
        <v>0</v>
      </c>
      <c r="AJ218">
        <v>2169.3714715356073</v>
      </c>
      <c r="AK218">
        <v>1084.6857357678036</v>
      </c>
      <c r="AL218">
        <v>0</v>
      </c>
      <c r="AM218">
        <v>0</v>
      </c>
      <c r="AN218">
        <v>0</v>
      </c>
      <c r="AO218">
        <v>0</v>
      </c>
      <c r="AP218">
        <v>0</v>
      </c>
      <c r="AQ218">
        <v>0</v>
      </c>
      <c r="AR218">
        <v>0</v>
      </c>
      <c r="AS218">
        <v>0</v>
      </c>
      <c r="AT218">
        <v>0</v>
      </c>
      <c r="AU218">
        <v>0</v>
      </c>
      <c r="AV218">
        <v>0</v>
      </c>
      <c r="AW218">
        <v>0</v>
      </c>
      <c r="AX218">
        <v>0</v>
      </c>
      <c r="AY218">
        <v>0</v>
      </c>
      <c r="AZ218">
        <v>0</v>
      </c>
      <c r="BA218">
        <v>0</v>
      </c>
      <c r="BB218">
        <v>0</v>
      </c>
      <c r="BC218">
        <v>0</v>
      </c>
      <c r="BD218">
        <v>0</v>
      </c>
      <c r="BE218">
        <v>0</v>
      </c>
      <c r="BF218">
        <v>0</v>
      </c>
      <c r="BG218">
        <v>618830.1262583083</v>
      </c>
      <c r="BH218">
        <v>18733881.98953142</v>
      </c>
      <c r="BI218">
        <v>19499.880646332578</v>
      </c>
      <c r="BJ218">
        <v>591.84739799999988</v>
      </c>
      <c r="BK218">
        <v>20167.284283361445</v>
      </c>
      <c r="BL218">
        <f t="shared" si="21"/>
        <v>45600.569999999992</v>
      </c>
      <c r="BM218">
        <f t="shared" si="22"/>
        <v>776.44417362890113</v>
      </c>
      <c r="BN218">
        <f t="shared" si="23"/>
        <v>9681.4360528079578</v>
      </c>
      <c r="BO218" s="13">
        <f t="shared" si="24"/>
        <v>3254.0572073034109</v>
      </c>
      <c r="BP218">
        <f t="shared" si="25"/>
        <v>0</v>
      </c>
      <c r="BQ218">
        <f t="shared" si="26"/>
        <v>0</v>
      </c>
      <c r="BR218">
        <f t="shared" si="27"/>
        <v>0</v>
      </c>
    </row>
    <row r="219" spans="1:70" x14ac:dyDescent="0.35">
      <c r="A219">
        <v>2</v>
      </c>
      <c r="B219">
        <v>1</v>
      </c>
      <c r="C219">
        <v>1</v>
      </c>
      <c r="D219">
        <v>0</v>
      </c>
      <c r="E219" t="s">
        <v>211</v>
      </c>
      <c r="F219" t="s">
        <v>194</v>
      </c>
      <c r="G219">
        <v>22.848515273645372</v>
      </c>
      <c r="H219">
        <v>4110</v>
      </c>
      <c r="I219">
        <v>4385</v>
      </c>
      <c r="J219">
        <v>60.052659701123531</v>
      </c>
      <c r="K219">
        <v>0</v>
      </c>
      <c r="L219">
        <v>1440</v>
      </c>
      <c r="M219">
        <v>1440</v>
      </c>
      <c r="N219">
        <v>0</v>
      </c>
      <c r="O219">
        <v>0</v>
      </c>
      <c r="P219">
        <v>0</v>
      </c>
      <c r="Q219">
        <v>21000</v>
      </c>
      <c r="R219">
        <v>6000</v>
      </c>
      <c r="S219">
        <v>3600</v>
      </c>
      <c r="T219">
        <v>1200</v>
      </c>
      <c r="U219">
        <v>600</v>
      </c>
      <c r="V219">
        <v>900</v>
      </c>
      <c r="W219">
        <v>919.09691936186573</v>
      </c>
      <c r="X219">
        <v>116.18099169539383</v>
      </c>
      <c r="Y219">
        <v>69.708595017236306</v>
      </c>
      <c r="Z219">
        <v>52.519823963535188</v>
      </c>
      <c r="AA219">
        <v>26.259911981767594</v>
      </c>
      <c r="AB219">
        <v>39.389867972651395</v>
      </c>
      <c r="AC219">
        <v>10003.984474747944</v>
      </c>
      <c r="AD219">
        <v>571.65625569988242</v>
      </c>
      <c r="AE219">
        <v>600.23906848487673</v>
      </c>
      <c r="AF219">
        <v>2572.4531506494704</v>
      </c>
      <c r="AG219">
        <v>1286.2265753247352</v>
      </c>
      <c r="AH219">
        <v>1929.339862987104</v>
      </c>
      <c r="AI219">
        <v>0</v>
      </c>
      <c r="AJ219">
        <v>1831.9830283252572</v>
      </c>
      <c r="AK219">
        <v>1923.5821797415201</v>
      </c>
      <c r="AL219">
        <v>0</v>
      </c>
      <c r="AM219">
        <v>0</v>
      </c>
      <c r="AN219">
        <v>0</v>
      </c>
      <c r="AO219">
        <v>0</v>
      </c>
      <c r="AP219">
        <v>0</v>
      </c>
      <c r="AQ219">
        <v>0</v>
      </c>
      <c r="AR219">
        <v>0</v>
      </c>
      <c r="AS219">
        <v>0</v>
      </c>
      <c r="AT219">
        <v>0</v>
      </c>
      <c r="AU219">
        <v>0</v>
      </c>
      <c r="AV219">
        <v>0</v>
      </c>
      <c r="AW219">
        <v>0</v>
      </c>
      <c r="AX219">
        <v>0</v>
      </c>
      <c r="AY219">
        <v>0</v>
      </c>
      <c r="AZ219">
        <v>0</v>
      </c>
      <c r="BA219">
        <v>0</v>
      </c>
      <c r="BB219">
        <v>0</v>
      </c>
      <c r="BC219">
        <v>0</v>
      </c>
      <c r="BD219">
        <v>0</v>
      </c>
      <c r="BE219">
        <v>0</v>
      </c>
      <c r="BF219">
        <v>0</v>
      </c>
      <c r="BG219">
        <v>419473.13188736828</v>
      </c>
      <c r="BH219">
        <v>17033993.572561666</v>
      </c>
      <c r="BI219">
        <v>13483.790627820033</v>
      </c>
      <c r="BJ219">
        <v>425.66999999999996</v>
      </c>
      <c r="BK219">
        <v>17577.245710953699</v>
      </c>
      <c r="BL219">
        <f t="shared" si="21"/>
        <v>33300</v>
      </c>
      <c r="BM219">
        <f t="shared" si="22"/>
        <v>1223.1561099924502</v>
      </c>
      <c r="BN219">
        <f t="shared" si="23"/>
        <v>16963.899387894013</v>
      </c>
      <c r="BO219" s="13">
        <f t="shared" si="24"/>
        <v>3755.5652080667774</v>
      </c>
      <c r="BP219">
        <f t="shared" si="25"/>
        <v>0</v>
      </c>
      <c r="BQ219">
        <f t="shared" si="26"/>
        <v>0</v>
      </c>
      <c r="BR219">
        <f t="shared" si="27"/>
        <v>0</v>
      </c>
    </row>
    <row r="220" spans="1:70" x14ac:dyDescent="0.35">
      <c r="A220">
        <v>2</v>
      </c>
      <c r="B220">
        <v>1</v>
      </c>
      <c r="C220">
        <v>1</v>
      </c>
      <c r="D220">
        <v>0</v>
      </c>
      <c r="E220" t="s">
        <v>374</v>
      </c>
      <c r="F220" t="s">
        <v>194</v>
      </c>
      <c r="G220">
        <v>69.953016884041887</v>
      </c>
      <c r="H220">
        <v>1132.0000000000002</v>
      </c>
      <c r="I220">
        <v>1217.0000000000002</v>
      </c>
      <c r="J220">
        <v>69.999998530355029</v>
      </c>
      <c r="K220">
        <v>0</v>
      </c>
      <c r="L220">
        <v>108</v>
      </c>
      <c r="M220">
        <v>108</v>
      </c>
      <c r="N220">
        <v>0</v>
      </c>
      <c r="O220">
        <v>0</v>
      </c>
      <c r="P220">
        <v>0</v>
      </c>
      <c r="Q220">
        <v>24000.000000000007</v>
      </c>
      <c r="R220">
        <v>2400</v>
      </c>
      <c r="S220">
        <v>480.00000000000011</v>
      </c>
      <c r="T220">
        <v>1199.9999999999995</v>
      </c>
      <c r="U220">
        <v>480.00000000000011</v>
      </c>
      <c r="V220">
        <v>1199.9999999999995</v>
      </c>
      <c r="W220">
        <v>343.08741879973206</v>
      </c>
      <c r="X220">
        <v>34.288017692983686</v>
      </c>
      <c r="Y220">
        <v>6.8576035385967389</v>
      </c>
      <c r="Z220">
        <v>17.154370939986595</v>
      </c>
      <c r="AA220">
        <v>6.8617483759946403</v>
      </c>
      <c r="AB220">
        <v>17.154370939986595</v>
      </c>
      <c r="AC220">
        <v>3430.8742234110914</v>
      </c>
      <c r="AD220">
        <v>68.617484468221846</v>
      </c>
      <c r="AE220">
        <v>24.016119563877634</v>
      </c>
      <c r="AF220">
        <v>771.946700267496</v>
      </c>
      <c r="AG220">
        <v>308.77868010699819</v>
      </c>
      <c r="AH220">
        <v>771.946700267496</v>
      </c>
      <c r="AI220">
        <v>0</v>
      </c>
      <c r="AJ220">
        <v>617.14287009992677</v>
      </c>
      <c r="AK220">
        <v>216.00000453497432</v>
      </c>
      <c r="AL220">
        <v>0</v>
      </c>
      <c r="AM220">
        <v>0</v>
      </c>
      <c r="AN220">
        <v>0</v>
      </c>
      <c r="AO220">
        <v>0</v>
      </c>
      <c r="AP220">
        <v>0</v>
      </c>
      <c r="AQ220">
        <v>0</v>
      </c>
      <c r="AR220">
        <v>0</v>
      </c>
      <c r="AS220">
        <v>0</v>
      </c>
      <c r="AT220">
        <v>0</v>
      </c>
      <c r="AU220">
        <v>0</v>
      </c>
      <c r="AV220">
        <v>0</v>
      </c>
      <c r="AW220">
        <v>0</v>
      </c>
      <c r="AX220">
        <v>0</v>
      </c>
      <c r="AY220">
        <v>0</v>
      </c>
      <c r="AZ220">
        <v>0</v>
      </c>
      <c r="BA220">
        <v>0</v>
      </c>
      <c r="BB220">
        <v>0</v>
      </c>
      <c r="BC220">
        <v>0</v>
      </c>
      <c r="BD220">
        <v>0</v>
      </c>
      <c r="BE220">
        <v>0</v>
      </c>
      <c r="BF220">
        <v>0</v>
      </c>
      <c r="BG220">
        <v>426735.60967434209</v>
      </c>
      <c r="BH220">
        <v>12300572.522308324</v>
      </c>
      <c r="BI220">
        <v>13384.835306128483</v>
      </c>
      <c r="BJ220">
        <v>389.37600000000009</v>
      </c>
      <c r="BK220">
        <v>13249.075089501543</v>
      </c>
      <c r="BL220">
        <f t="shared" si="21"/>
        <v>29760.000000000007</v>
      </c>
      <c r="BM220">
        <f t="shared" si="22"/>
        <v>425.40353028728032</v>
      </c>
      <c r="BN220">
        <f t="shared" si="23"/>
        <v>5376.1799080851797</v>
      </c>
      <c r="BO220" s="13">
        <f t="shared" si="24"/>
        <v>833.14287463490109</v>
      </c>
      <c r="BP220">
        <f t="shared" si="25"/>
        <v>0</v>
      </c>
      <c r="BQ220">
        <f t="shared" si="26"/>
        <v>0</v>
      </c>
      <c r="BR220">
        <f t="shared" si="27"/>
        <v>0</v>
      </c>
    </row>
    <row r="221" spans="1:70" x14ac:dyDescent="0.35">
      <c r="A221">
        <v>2</v>
      </c>
      <c r="B221">
        <v>1</v>
      </c>
      <c r="C221">
        <v>1</v>
      </c>
      <c r="D221">
        <v>0</v>
      </c>
      <c r="E221">
        <v>0</v>
      </c>
      <c r="F221" t="s">
        <v>194</v>
      </c>
      <c r="G221">
        <v>0</v>
      </c>
      <c r="H221">
        <v>0</v>
      </c>
      <c r="I221">
        <v>0</v>
      </c>
      <c r="J221">
        <v>0</v>
      </c>
      <c r="K221">
        <v>0</v>
      </c>
      <c r="L221">
        <v>0</v>
      </c>
      <c r="M221">
        <v>0</v>
      </c>
      <c r="N221">
        <v>0</v>
      </c>
      <c r="O221">
        <v>0</v>
      </c>
      <c r="P221">
        <v>0</v>
      </c>
      <c r="Q221">
        <v>0</v>
      </c>
      <c r="R221">
        <v>0</v>
      </c>
      <c r="S221">
        <v>0</v>
      </c>
      <c r="T221">
        <v>0</v>
      </c>
      <c r="U221">
        <v>0</v>
      </c>
      <c r="V221">
        <v>0</v>
      </c>
      <c r="W221">
        <v>0</v>
      </c>
      <c r="X221">
        <v>0</v>
      </c>
      <c r="Y221">
        <v>0</v>
      </c>
      <c r="Z221">
        <v>0</v>
      </c>
      <c r="AA221">
        <v>0</v>
      </c>
      <c r="AB221">
        <v>0</v>
      </c>
      <c r="AC221">
        <v>0</v>
      </c>
      <c r="AD221">
        <v>0</v>
      </c>
      <c r="AE221">
        <v>0</v>
      </c>
      <c r="AF221">
        <v>0</v>
      </c>
      <c r="AG221">
        <v>0</v>
      </c>
      <c r="AH221">
        <v>0</v>
      </c>
      <c r="AI221">
        <v>0</v>
      </c>
      <c r="AJ221">
        <v>0</v>
      </c>
      <c r="AK221">
        <v>0</v>
      </c>
      <c r="AL221">
        <v>0</v>
      </c>
      <c r="AM221">
        <v>0</v>
      </c>
      <c r="AN221">
        <v>0</v>
      </c>
      <c r="AO221">
        <v>0</v>
      </c>
      <c r="AP221">
        <v>0</v>
      </c>
      <c r="AQ221">
        <v>0</v>
      </c>
      <c r="AR221">
        <v>0</v>
      </c>
      <c r="AS221">
        <v>0</v>
      </c>
      <c r="AT221">
        <v>0</v>
      </c>
      <c r="AU221">
        <v>0</v>
      </c>
      <c r="AV221">
        <v>0</v>
      </c>
      <c r="AW221">
        <v>0</v>
      </c>
      <c r="AX221">
        <v>0</v>
      </c>
      <c r="AY221">
        <v>0</v>
      </c>
      <c r="AZ221">
        <v>0</v>
      </c>
      <c r="BA221">
        <v>0</v>
      </c>
      <c r="BB221">
        <v>0</v>
      </c>
      <c r="BC221">
        <v>0</v>
      </c>
      <c r="BD221">
        <v>0</v>
      </c>
      <c r="BE221">
        <v>0</v>
      </c>
      <c r="BF221">
        <v>0</v>
      </c>
      <c r="BG221">
        <v>0</v>
      </c>
      <c r="BH221">
        <v>0</v>
      </c>
      <c r="BI221">
        <v>0</v>
      </c>
      <c r="BJ221">
        <v>0</v>
      </c>
      <c r="BK221">
        <v>0</v>
      </c>
      <c r="BL221">
        <f t="shared" si="21"/>
        <v>0</v>
      </c>
      <c r="BM221">
        <f t="shared" si="22"/>
        <v>0</v>
      </c>
      <c r="BN221">
        <f t="shared" si="23"/>
        <v>0</v>
      </c>
      <c r="BO221" s="13">
        <f t="shared" si="24"/>
        <v>0</v>
      </c>
      <c r="BP221">
        <f t="shared" si="25"/>
        <v>0</v>
      </c>
      <c r="BQ221">
        <f t="shared" si="26"/>
        <v>0</v>
      </c>
      <c r="BR221">
        <f t="shared" si="27"/>
        <v>0</v>
      </c>
    </row>
    <row r="222" spans="1:70" x14ac:dyDescent="0.35">
      <c r="A222">
        <v>3</v>
      </c>
      <c r="B222">
        <v>0</v>
      </c>
      <c r="C222">
        <v>1</v>
      </c>
      <c r="D222">
        <v>0</v>
      </c>
      <c r="E222">
        <v>0</v>
      </c>
      <c r="F222">
        <v>0</v>
      </c>
      <c r="G222">
        <v>0</v>
      </c>
      <c r="H222">
        <v>0</v>
      </c>
      <c r="I222">
        <v>0</v>
      </c>
      <c r="J222">
        <v>0</v>
      </c>
      <c r="K222">
        <v>0</v>
      </c>
      <c r="L222">
        <v>0</v>
      </c>
      <c r="M222">
        <v>0</v>
      </c>
      <c r="N222">
        <v>0</v>
      </c>
      <c r="O222">
        <v>0</v>
      </c>
      <c r="P222">
        <v>0</v>
      </c>
      <c r="Q222">
        <v>0</v>
      </c>
      <c r="R222">
        <v>0</v>
      </c>
      <c r="S222">
        <v>0</v>
      </c>
      <c r="T222">
        <v>0</v>
      </c>
      <c r="U222">
        <v>0</v>
      </c>
      <c r="V222">
        <v>0</v>
      </c>
      <c r="W222">
        <v>0</v>
      </c>
      <c r="X222">
        <v>0</v>
      </c>
      <c r="Y222">
        <v>0</v>
      </c>
      <c r="Z222">
        <v>0</v>
      </c>
      <c r="AA222">
        <v>0</v>
      </c>
      <c r="AB222">
        <v>0</v>
      </c>
      <c r="AC222">
        <v>0</v>
      </c>
      <c r="AD222">
        <v>0</v>
      </c>
      <c r="AE222">
        <v>0</v>
      </c>
      <c r="AF222" s="13">
        <v>0</v>
      </c>
      <c r="AG222" s="13">
        <v>0</v>
      </c>
      <c r="AH222" s="13">
        <v>0</v>
      </c>
      <c r="AI222" s="13">
        <v>0</v>
      </c>
      <c r="AJ222" s="13">
        <v>0</v>
      </c>
      <c r="AK222" s="13">
        <v>0</v>
      </c>
      <c r="AL222">
        <v>0</v>
      </c>
      <c r="AM222">
        <v>0</v>
      </c>
      <c r="AN222">
        <v>0</v>
      </c>
      <c r="AO222">
        <v>0</v>
      </c>
      <c r="AP222">
        <v>0</v>
      </c>
      <c r="AQ222">
        <v>0</v>
      </c>
      <c r="AR222">
        <v>0</v>
      </c>
      <c r="AS222">
        <v>0</v>
      </c>
      <c r="AT222">
        <v>0</v>
      </c>
      <c r="AU222">
        <v>0</v>
      </c>
      <c r="AV222">
        <v>0</v>
      </c>
      <c r="AW222">
        <v>0</v>
      </c>
      <c r="AX222">
        <v>0</v>
      </c>
      <c r="AY222">
        <v>0</v>
      </c>
      <c r="AZ222">
        <v>0</v>
      </c>
      <c r="BA222">
        <v>0</v>
      </c>
      <c r="BB222">
        <v>0</v>
      </c>
      <c r="BC222">
        <v>0</v>
      </c>
      <c r="BD222">
        <v>0</v>
      </c>
      <c r="BE222">
        <v>0</v>
      </c>
      <c r="BF222">
        <v>0</v>
      </c>
      <c r="BG222">
        <v>0</v>
      </c>
      <c r="BH222">
        <v>0</v>
      </c>
      <c r="BI222">
        <v>0</v>
      </c>
      <c r="BJ222">
        <v>0</v>
      </c>
      <c r="BK222">
        <v>0</v>
      </c>
      <c r="BL222">
        <f t="shared" si="21"/>
        <v>0</v>
      </c>
      <c r="BM222">
        <f t="shared" si="22"/>
        <v>0</v>
      </c>
      <c r="BN222">
        <f t="shared" si="23"/>
        <v>0</v>
      </c>
      <c r="BO222" s="13">
        <f t="shared" si="24"/>
        <v>0</v>
      </c>
      <c r="BP222">
        <f t="shared" si="25"/>
        <v>0</v>
      </c>
      <c r="BQ222">
        <f t="shared" si="26"/>
        <v>0</v>
      </c>
      <c r="BR222">
        <f t="shared" si="27"/>
        <v>0</v>
      </c>
    </row>
    <row r="223" spans="1:70" x14ac:dyDescent="0.35">
      <c r="A223">
        <v>3</v>
      </c>
      <c r="B223">
        <v>0</v>
      </c>
      <c r="C223">
        <v>1</v>
      </c>
      <c r="D223">
        <v>0</v>
      </c>
      <c r="E223">
        <v>0</v>
      </c>
      <c r="F223">
        <v>0</v>
      </c>
      <c r="G223">
        <v>0</v>
      </c>
      <c r="H223">
        <v>0</v>
      </c>
      <c r="I223">
        <v>0</v>
      </c>
      <c r="J223">
        <v>0</v>
      </c>
      <c r="K223">
        <v>0</v>
      </c>
      <c r="L223">
        <v>0</v>
      </c>
      <c r="M223">
        <v>0</v>
      </c>
      <c r="N223">
        <v>0</v>
      </c>
      <c r="O223">
        <v>0</v>
      </c>
      <c r="P223">
        <v>0</v>
      </c>
      <c r="Q223">
        <v>0</v>
      </c>
      <c r="R223">
        <v>0</v>
      </c>
      <c r="S223">
        <v>0</v>
      </c>
      <c r="T223">
        <v>0</v>
      </c>
      <c r="U223">
        <v>0</v>
      </c>
      <c r="V223">
        <v>0</v>
      </c>
      <c r="W223">
        <v>0</v>
      </c>
      <c r="X223">
        <v>0</v>
      </c>
      <c r="Y223">
        <v>0</v>
      </c>
      <c r="Z223">
        <v>0</v>
      </c>
      <c r="AA223">
        <v>0</v>
      </c>
      <c r="AB223">
        <v>0</v>
      </c>
      <c r="AC223">
        <v>0</v>
      </c>
      <c r="AD223">
        <v>0</v>
      </c>
      <c r="AE223">
        <v>0</v>
      </c>
      <c r="AF223" s="13">
        <v>0</v>
      </c>
      <c r="AG223" s="13">
        <v>0</v>
      </c>
      <c r="AH223" s="13">
        <v>0</v>
      </c>
      <c r="AI223" s="13">
        <v>0</v>
      </c>
      <c r="AJ223" s="13">
        <v>0</v>
      </c>
      <c r="AK223" s="13">
        <v>0</v>
      </c>
      <c r="AL223">
        <v>0</v>
      </c>
      <c r="AM223">
        <v>0</v>
      </c>
      <c r="AN223">
        <v>0</v>
      </c>
      <c r="AO223">
        <v>0</v>
      </c>
      <c r="AP223">
        <v>0</v>
      </c>
      <c r="AQ223">
        <v>0</v>
      </c>
      <c r="AR223">
        <v>0</v>
      </c>
      <c r="AS223">
        <v>0</v>
      </c>
      <c r="AT223">
        <v>0</v>
      </c>
      <c r="AU223">
        <v>0</v>
      </c>
      <c r="AV223">
        <v>0</v>
      </c>
      <c r="AW223">
        <v>0</v>
      </c>
      <c r="AX223">
        <v>0</v>
      </c>
      <c r="AY223">
        <v>0</v>
      </c>
      <c r="AZ223">
        <v>0</v>
      </c>
      <c r="BA223">
        <v>0</v>
      </c>
      <c r="BB223">
        <v>0</v>
      </c>
      <c r="BC223">
        <v>0</v>
      </c>
      <c r="BD223">
        <v>0</v>
      </c>
      <c r="BE223">
        <v>0</v>
      </c>
      <c r="BF223">
        <v>0</v>
      </c>
      <c r="BG223">
        <v>0</v>
      </c>
      <c r="BH223">
        <v>0</v>
      </c>
      <c r="BI223">
        <v>0</v>
      </c>
      <c r="BJ223">
        <v>0</v>
      </c>
      <c r="BK223">
        <v>0</v>
      </c>
      <c r="BL223">
        <f t="shared" si="21"/>
        <v>0</v>
      </c>
      <c r="BM223">
        <f t="shared" si="22"/>
        <v>0</v>
      </c>
      <c r="BN223">
        <f t="shared" si="23"/>
        <v>0</v>
      </c>
      <c r="BO223" s="13">
        <f t="shared" si="24"/>
        <v>0</v>
      </c>
      <c r="BP223">
        <f t="shared" si="25"/>
        <v>0</v>
      </c>
      <c r="BQ223">
        <f t="shared" si="26"/>
        <v>0</v>
      </c>
      <c r="BR223">
        <f t="shared" si="27"/>
        <v>0</v>
      </c>
    </row>
    <row r="224" spans="1:70" x14ac:dyDescent="0.35">
      <c r="A224">
        <v>3</v>
      </c>
      <c r="B224">
        <v>0</v>
      </c>
      <c r="C224">
        <v>1</v>
      </c>
      <c r="D224">
        <v>0</v>
      </c>
      <c r="E224">
        <v>0</v>
      </c>
      <c r="F224">
        <v>0</v>
      </c>
      <c r="G224">
        <v>0</v>
      </c>
      <c r="H224">
        <v>0</v>
      </c>
      <c r="I224">
        <v>0</v>
      </c>
      <c r="J224">
        <v>0</v>
      </c>
      <c r="K224">
        <v>0</v>
      </c>
      <c r="L224">
        <v>0</v>
      </c>
      <c r="M224">
        <v>0</v>
      </c>
      <c r="N224">
        <v>0</v>
      </c>
      <c r="O224">
        <v>0</v>
      </c>
      <c r="P224">
        <v>0</v>
      </c>
      <c r="Q224">
        <v>0</v>
      </c>
      <c r="R224">
        <v>0</v>
      </c>
      <c r="S224">
        <v>0</v>
      </c>
      <c r="T224">
        <v>0</v>
      </c>
      <c r="U224">
        <v>0</v>
      </c>
      <c r="V224">
        <v>0</v>
      </c>
      <c r="W224">
        <v>0</v>
      </c>
      <c r="X224">
        <v>0</v>
      </c>
      <c r="Y224">
        <v>0</v>
      </c>
      <c r="Z224">
        <v>0</v>
      </c>
      <c r="AA224">
        <v>0</v>
      </c>
      <c r="AB224">
        <v>0</v>
      </c>
      <c r="AC224">
        <v>0</v>
      </c>
      <c r="AD224">
        <v>0</v>
      </c>
      <c r="AE224">
        <v>0</v>
      </c>
      <c r="AF224" s="13">
        <v>0</v>
      </c>
      <c r="AG224" s="13">
        <v>0</v>
      </c>
      <c r="AH224" s="13">
        <v>0</v>
      </c>
      <c r="AI224" s="13">
        <v>0</v>
      </c>
      <c r="AJ224" s="13">
        <v>0</v>
      </c>
      <c r="AK224" s="13">
        <v>0</v>
      </c>
      <c r="AL224">
        <v>0</v>
      </c>
      <c r="AM224">
        <v>0</v>
      </c>
      <c r="AN224">
        <v>0</v>
      </c>
      <c r="AO224">
        <v>0</v>
      </c>
      <c r="AP224">
        <v>0</v>
      </c>
      <c r="AQ224">
        <v>0</v>
      </c>
      <c r="AR224">
        <v>0</v>
      </c>
      <c r="AS224">
        <v>0</v>
      </c>
      <c r="AT224">
        <v>0</v>
      </c>
      <c r="AU224">
        <v>0</v>
      </c>
      <c r="AV224">
        <v>0</v>
      </c>
      <c r="AW224">
        <v>0</v>
      </c>
      <c r="AX224">
        <v>0</v>
      </c>
      <c r="AY224">
        <v>0</v>
      </c>
      <c r="AZ224">
        <v>0</v>
      </c>
      <c r="BA224">
        <v>0</v>
      </c>
      <c r="BB224">
        <v>0</v>
      </c>
      <c r="BC224">
        <v>0</v>
      </c>
      <c r="BD224">
        <v>0</v>
      </c>
      <c r="BE224">
        <v>0</v>
      </c>
      <c r="BF224">
        <v>0</v>
      </c>
      <c r="BG224">
        <v>0</v>
      </c>
      <c r="BH224">
        <v>0</v>
      </c>
      <c r="BI224">
        <v>0</v>
      </c>
      <c r="BJ224">
        <v>0</v>
      </c>
      <c r="BK224">
        <v>0</v>
      </c>
      <c r="BL224">
        <f t="shared" si="21"/>
        <v>0</v>
      </c>
      <c r="BM224">
        <f t="shared" si="22"/>
        <v>0</v>
      </c>
      <c r="BN224">
        <f t="shared" si="23"/>
        <v>0</v>
      </c>
      <c r="BO224" s="13">
        <f t="shared" si="24"/>
        <v>0</v>
      </c>
      <c r="BP224">
        <f t="shared" si="25"/>
        <v>0</v>
      </c>
      <c r="BQ224">
        <f t="shared" si="26"/>
        <v>0</v>
      </c>
      <c r="BR224">
        <f t="shared" si="27"/>
        <v>0</v>
      </c>
    </row>
    <row r="225" spans="1:70" x14ac:dyDescent="0.35">
      <c r="A225">
        <v>3</v>
      </c>
      <c r="B225">
        <v>0</v>
      </c>
      <c r="C225">
        <v>1</v>
      </c>
      <c r="D225">
        <v>0</v>
      </c>
      <c r="E225">
        <v>0</v>
      </c>
      <c r="F225">
        <v>0</v>
      </c>
      <c r="G225">
        <v>0</v>
      </c>
      <c r="H225">
        <v>0</v>
      </c>
      <c r="I225">
        <v>0</v>
      </c>
      <c r="J225">
        <v>0</v>
      </c>
      <c r="K225">
        <v>0</v>
      </c>
      <c r="L225">
        <v>0</v>
      </c>
      <c r="M225">
        <v>0</v>
      </c>
      <c r="N225">
        <v>0</v>
      </c>
      <c r="O225">
        <v>0</v>
      </c>
      <c r="P225">
        <v>0</v>
      </c>
      <c r="Q225">
        <v>0</v>
      </c>
      <c r="R225">
        <v>0</v>
      </c>
      <c r="S225">
        <v>0</v>
      </c>
      <c r="T225">
        <v>0</v>
      </c>
      <c r="U225">
        <v>0</v>
      </c>
      <c r="V225">
        <v>0</v>
      </c>
      <c r="W225">
        <v>0</v>
      </c>
      <c r="X225">
        <v>0</v>
      </c>
      <c r="Y225">
        <v>0</v>
      </c>
      <c r="Z225">
        <v>0</v>
      </c>
      <c r="AA225">
        <v>0</v>
      </c>
      <c r="AB225">
        <v>0</v>
      </c>
      <c r="AC225">
        <v>0</v>
      </c>
      <c r="AD225">
        <v>0</v>
      </c>
      <c r="AE225">
        <v>0</v>
      </c>
      <c r="AF225" s="13">
        <v>0</v>
      </c>
      <c r="AG225" s="13">
        <v>0</v>
      </c>
      <c r="AH225" s="13">
        <v>0</v>
      </c>
      <c r="AI225" s="13">
        <v>0</v>
      </c>
      <c r="AJ225" s="13">
        <v>0</v>
      </c>
      <c r="AK225" s="13">
        <v>0</v>
      </c>
      <c r="AL225">
        <v>0</v>
      </c>
      <c r="AM225">
        <v>0</v>
      </c>
      <c r="AN225">
        <v>0</v>
      </c>
      <c r="AO225">
        <v>0</v>
      </c>
      <c r="AP225">
        <v>0</v>
      </c>
      <c r="AQ225">
        <v>0</v>
      </c>
      <c r="AR225">
        <v>0</v>
      </c>
      <c r="AS225">
        <v>0</v>
      </c>
      <c r="AT225">
        <v>0</v>
      </c>
      <c r="AU225">
        <v>0</v>
      </c>
      <c r="AV225">
        <v>0</v>
      </c>
      <c r="AW225">
        <v>0</v>
      </c>
      <c r="AX225">
        <v>0</v>
      </c>
      <c r="AY225">
        <v>0</v>
      </c>
      <c r="AZ225">
        <v>0</v>
      </c>
      <c r="BA225">
        <v>0</v>
      </c>
      <c r="BB225">
        <v>0</v>
      </c>
      <c r="BC225">
        <v>0</v>
      </c>
      <c r="BD225">
        <v>0</v>
      </c>
      <c r="BE225">
        <v>0</v>
      </c>
      <c r="BF225">
        <v>0</v>
      </c>
      <c r="BG225">
        <v>0</v>
      </c>
      <c r="BH225">
        <v>0</v>
      </c>
      <c r="BI225">
        <v>0</v>
      </c>
      <c r="BJ225">
        <v>0</v>
      </c>
      <c r="BK225">
        <v>0</v>
      </c>
      <c r="BL225">
        <f t="shared" si="21"/>
        <v>0</v>
      </c>
      <c r="BM225">
        <f t="shared" si="22"/>
        <v>0</v>
      </c>
      <c r="BN225">
        <f t="shared" si="23"/>
        <v>0</v>
      </c>
      <c r="BO225" s="13">
        <f t="shared" si="24"/>
        <v>0</v>
      </c>
      <c r="BP225">
        <f t="shared" si="25"/>
        <v>0</v>
      </c>
      <c r="BQ225">
        <f t="shared" si="26"/>
        <v>0</v>
      </c>
      <c r="BR225">
        <f t="shared" si="27"/>
        <v>0</v>
      </c>
    </row>
    <row r="226" spans="1:70" x14ac:dyDescent="0.35">
      <c r="A226">
        <v>3</v>
      </c>
      <c r="B226">
        <v>0</v>
      </c>
      <c r="C226">
        <v>1</v>
      </c>
      <c r="D226">
        <v>0</v>
      </c>
      <c r="E226">
        <v>0</v>
      </c>
      <c r="F226">
        <v>0</v>
      </c>
      <c r="G226">
        <v>0</v>
      </c>
      <c r="H226">
        <v>0</v>
      </c>
      <c r="I226">
        <v>0</v>
      </c>
      <c r="J226">
        <v>0</v>
      </c>
      <c r="K226">
        <v>0</v>
      </c>
      <c r="L226">
        <v>0</v>
      </c>
      <c r="M226">
        <v>0</v>
      </c>
      <c r="N226">
        <v>0</v>
      </c>
      <c r="O226">
        <v>0</v>
      </c>
      <c r="P226">
        <v>0</v>
      </c>
      <c r="Q226">
        <v>0</v>
      </c>
      <c r="R226">
        <v>0</v>
      </c>
      <c r="S226">
        <v>0</v>
      </c>
      <c r="T226">
        <v>0</v>
      </c>
      <c r="U226">
        <v>0</v>
      </c>
      <c r="V226">
        <v>0</v>
      </c>
      <c r="W226">
        <v>0</v>
      </c>
      <c r="X226">
        <v>0</v>
      </c>
      <c r="Y226">
        <v>0</v>
      </c>
      <c r="Z226">
        <v>0</v>
      </c>
      <c r="AA226">
        <v>0</v>
      </c>
      <c r="AB226">
        <v>0</v>
      </c>
      <c r="AC226">
        <v>0</v>
      </c>
      <c r="AD226">
        <v>0</v>
      </c>
      <c r="AE226">
        <v>0</v>
      </c>
      <c r="AF226" s="13">
        <v>0</v>
      </c>
      <c r="AG226" s="13">
        <v>0</v>
      </c>
      <c r="AH226" s="13">
        <v>0</v>
      </c>
      <c r="AI226" s="13">
        <v>0</v>
      </c>
      <c r="AJ226" s="13">
        <v>0</v>
      </c>
      <c r="AK226" s="13">
        <v>0</v>
      </c>
      <c r="AL226">
        <v>0</v>
      </c>
      <c r="AM226">
        <v>0</v>
      </c>
      <c r="AN226">
        <v>0</v>
      </c>
      <c r="AO226">
        <v>0</v>
      </c>
      <c r="AP226">
        <v>0</v>
      </c>
      <c r="AQ226">
        <v>0</v>
      </c>
      <c r="AR226">
        <v>0</v>
      </c>
      <c r="AS226">
        <v>0</v>
      </c>
      <c r="AT226">
        <v>0</v>
      </c>
      <c r="AU226">
        <v>0</v>
      </c>
      <c r="AV226">
        <v>0</v>
      </c>
      <c r="AW226">
        <v>0</v>
      </c>
      <c r="AX226">
        <v>0</v>
      </c>
      <c r="AY226">
        <v>0</v>
      </c>
      <c r="AZ226">
        <v>0</v>
      </c>
      <c r="BA226">
        <v>0</v>
      </c>
      <c r="BB226">
        <v>0</v>
      </c>
      <c r="BC226">
        <v>0</v>
      </c>
      <c r="BD226">
        <v>0</v>
      </c>
      <c r="BE226">
        <v>0</v>
      </c>
      <c r="BF226">
        <v>0</v>
      </c>
      <c r="BG226">
        <v>0</v>
      </c>
      <c r="BH226">
        <v>0</v>
      </c>
      <c r="BI226">
        <v>0</v>
      </c>
      <c r="BJ226">
        <v>0</v>
      </c>
      <c r="BK226">
        <v>0</v>
      </c>
      <c r="BL226">
        <f t="shared" si="21"/>
        <v>0</v>
      </c>
      <c r="BM226">
        <f t="shared" si="22"/>
        <v>0</v>
      </c>
      <c r="BN226">
        <f t="shared" si="23"/>
        <v>0</v>
      </c>
      <c r="BO226" s="13">
        <f t="shared" si="24"/>
        <v>0</v>
      </c>
      <c r="BP226">
        <f t="shared" si="25"/>
        <v>0</v>
      </c>
      <c r="BQ226">
        <f t="shared" si="26"/>
        <v>0</v>
      </c>
      <c r="BR226">
        <f t="shared" si="27"/>
        <v>0</v>
      </c>
    </row>
    <row r="227" spans="1:70" x14ac:dyDescent="0.35">
      <c r="A227">
        <v>3</v>
      </c>
      <c r="B227">
        <v>1</v>
      </c>
      <c r="C227">
        <v>1</v>
      </c>
      <c r="D227">
        <v>0</v>
      </c>
      <c r="E227">
        <v>0</v>
      </c>
      <c r="F227">
        <v>0</v>
      </c>
      <c r="G227">
        <v>0</v>
      </c>
      <c r="H227">
        <v>0</v>
      </c>
      <c r="I227">
        <v>0</v>
      </c>
      <c r="J227">
        <v>0</v>
      </c>
      <c r="K227">
        <v>0</v>
      </c>
      <c r="L227">
        <v>0</v>
      </c>
      <c r="M227">
        <v>0</v>
      </c>
      <c r="N227">
        <v>0</v>
      </c>
      <c r="O227">
        <v>0</v>
      </c>
      <c r="P227">
        <v>0</v>
      </c>
      <c r="Q227">
        <v>0</v>
      </c>
      <c r="R227">
        <v>0</v>
      </c>
      <c r="S227">
        <v>0</v>
      </c>
      <c r="T227">
        <v>0</v>
      </c>
      <c r="U227">
        <v>0</v>
      </c>
      <c r="V227">
        <v>0</v>
      </c>
      <c r="W227">
        <v>0</v>
      </c>
      <c r="X227">
        <v>0</v>
      </c>
      <c r="Y227">
        <v>0</v>
      </c>
      <c r="Z227">
        <v>0</v>
      </c>
      <c r="AA227">
        <v>0</v>
      </c>
      <c r="AB227">
        <v>0</v>
      </c>
      <c r="AC227">
        <v>0</v>
      </c>
      <c r="AD227">
        <v>0</v>
      </c>
      <c r="AE227">
        <v>0</v>
      </c>
      <c r="AF227" s="13">
        <v>0</v>
      </c>
      <c r="AG227" s="13">
        <v>0</v>
      </c>
      <c r="AH227" s="13">
        <v>0</v>
      </c>
      <c r="AI227" s="13">
        <v>0</v>
      </c>
      <c r="AJ227" s="13">
        <v>0</v>
      </c>
      <c r="AK227" s="13">
        <v>0</v>
      </c>
      <c r="AL227">
        <v>0</v>
      </c>
      <c r="AM227">
        <v>0</v>
      </c>
      <c r="AN227">
        <v>0</v>
      </c>
      <c r="AO227">
        <v>0</v>
      </c>
      <c r="AP227">
        <v>0</v>
      </c>
      <c r="AQ227">
        <v>0</v>
      </c>
      <c r="AR227">
        <v>0</v>
      </c>
      <c r="AS227">
        <v>0</v>
      </c>
      <c r="AT227">
        <v>0</v>
      </c>
      <c r="AU227">
        <v>0</v>
      </c>
      <c r="AV227">
        <v>0</v>
      </c>
      <c r="AW227">
        <v>0</v>
      </c>
      <c r="AX227">
        <v>0</v>
      </c>
      <c r="AY227">
        <v>0</v>
      </c>
      <c r="AZ227">
        <v>0</v>
      </c>
      <c r="BA227">
        <v>0</v>
      </c>
      <c r="BB227">
        <v>0</v>
      </c>
      <c r="BC227">
        <v>0</v>
      </c>
      <c r="BD227">
        <v>0</v>
      </c>
      <c r="BE227">
        <v>0</v>
      </c>
      <c r="BF227">
        <v>0</v>
      </c>
      <c r="BG227">
        <v>0</v>
      </c>
      <c r="BH227">
        <v>0</v>
      </c>
      <c r="BI227">
        <v>0</v>
      </c>
      <c r="BJ227">
        <v>0</v>
      </c>
      <c r="BK227">
        <v>0</v>
      </c>
      <c r="BL227">
        <f t="shared" si="21"/>
        <v>0</v>
      </c>
      <c r="BM227">
        <f t="shared" si="22"/>
        <v>0</v>
      </c>
      <c r="BN227">
        <f t="shared" si="23"/>
        <v>0</v>
      </c>
      <c r="BO227" s="13">
        <f t="shared" si="24"/>
        <v>0</v>
      </c>
      <c r="BP227">
        <f t="shared" si="25"/>
        <v>0</v>
      </c>
      <c r="BQ227">
        <f t="shared" si="26"/>
        <v>0</v>
      </c>
      <c r="BR227">
        <f t="shared" si="27"/>
        <v>0</v>
      </c>
    </row>
    <row r="228" spans="1:70" x14ac:dyDescent="0.35">
      <c r="A228">
        <v>3</v>
      </c>
      <c r="B228">
        <v>1</v>
      </c>
      <c r="C228">
        <v>1</v>
      </c>
      <c r="D228">
        <v>0</v>
      </c>
      <c r="E228">
        <v>0</v>
      </c>
      <c r="F228">
        <v>0</v>
      </c>
      <c r="G228">
        <v>0</v>
      </c>
      <c r="H228">
        <v>0</v>
      </c>
      <c r="I228">
        <v>0</v>
      </c>
      <c r="J228">
        <v>0</v>
      </c>
      <c r="K228">
        <v>0</v>
      </c>
      <c r="L228">
        <v>0</v>
      </c>
      <c r="M228">
        <v>0</v>
      </c>
      <c r="N228">
        <v>0</v>
      </c>
      <c r="O228">
        <v>0</v>
      </c>
      <c r="P228">
        <v>0</v>
      </c>
      <c r="Q228">
        <v>0</v>
      </c>
      <c r="R228">
        <v>0</v>
      </c>
      <c r="S228">
        <v>0</v>
      </c>
      <c r="T228">
        <v>0</v>
      </c>
      <c r="U228">
        <v>0</v>
      </c>
      <c r="V228">
        <v>0</v>
      </c>
      <c r="W228">
        <v>0</v>
      </c>
      <c r="X228">
        <v>0</v>
      </c>
      <c r="Y228">
        <v>0</v>
      </c>
      <c r="Z228">
        <v>0</v>
      </c>
      <c r="AA228">
        <v>0</v>
      </c>
      <c r="AB228">
        <v>0</v>
      </c>
      <c r="AC228">
        <v>0</v>
      </c>
      <c r="AD228">
        <v>0</v>
      </c>
      <c r="AE228">
        <v>0</v>
      </c>
      <c r="AF228" s="13">
        <v>0</v>
      </c>
      <c r="AG228" s="13">
        <v>0</v>
      </c>
      <c r="AH228" s="13">
        <v>0</v>
      </c>
      <c r="AI228" s="13">
        <v>0</v>
      </c>
      <c r="AJ228" s="13">
        <v>0</v>
      </c>
      <c r="AK228" s="13">
        <v>0</v>
      </c>
      <c r="AL228">
        <v>0</v>
      </c>
      <c r="AM228">
        <v>0</v>
      </c>
      <c r="AN228">
        <v>0</v>
      </c>
      <c r="AO228">
        <v>0</v>
      </c>
      <c r="AP228">
        <v>0</v>
      </c>
      <c r="AQ228">
        <v>0</v>
      </c>
      <c r="AR228">
        <v>0</v>
      </c>
      <c r="AS228">
        <v>0</v>
      </c>
      <c r="AT228">
        <v>0</v>
      </c>
      <c r="AU228">
        <v>0</v>
      </c>
      <c r="AV228">
        <v>0</v>
      </c>
      <c r="AW228">
        <v>0</v>
      </c>
      <c r="AX228">
        <v>0</v>
      </c>
      <c r="AY228">
        <v>0</v>
      </c>
      <c r="AZ228">
        <v>0</v>
      </c>
      <c r="BA228">
        <v>0</v>
      </c>
      <c r="BB228">
        <v>0</v>
      </c>
      <c r="BC228">
        <v>0</v>
      </c>
      <c r="BD228">
        <v>0</v>
      </c>
      <c r="BE228">
        <v>0</v>
      </c>
      <c r="BF228">
        <v>0</v>
      </c>
      <c r="BG228">
        <v>0</v>
      </c>
      <c r="BH228">
        <v>0</v>
      </c>
      <c r="BI228">
        <v>0</v>
      </c>
      <c r="BJ228">
        <v>0</v>
      </c>
      <c r="BK228">
        <v>0</v>
      </c>
      <c r="BL228">
        <f t="shared" si="21"/>
        <v>0</v>
      </c>
      <c r="BM228">
        <f t="shared" si="22"/>
        <v>0</v>
      </c>
      <c r="BN228">
        <f t="shared" si="23"/>
        <v>0</v>
      </c>
      <c r="BO228" s="13">
        <f t="shared" si="24"/>
        <v>0</v>
      </c>
      <c r="BP228">
        <f t="shared" si="25"/>
        <v>0</v>
      </c>
      <c r="BQ228">
        <f t="shared" si="26"/>
        <v>0</v>
      </c>
      <c r="BR228">
        <f t="shared" si="27"/>
        <v>0</v>
      </c>
    </row>
    <row r="229" spans="1:70" x14ac:dyDescent="0.35">
      <c r="A229">
        <v>3</v>
      </c>
      <c r="B229">
        <v>1</v>
      </c>
      <c r="C229">
        <v>1</v>
      </c>
      <c r="D229">
        <v>0</v>
      </c>
      <c r="E229">
        <v>0</v>
      </c>
      <c r="F229">
        <v>0</v>
      </c>
      <c r="G229">
        <v>0</v>
      </c>
      <c r="H229">
        <v>0</v>
      </c>
      <c r="I229">
        <v>0</v>
      </c>
      <c r="J229">
        <v>0</v>
      </c>
      <c r="K229">
        <v>0</v>
      </c>
      <c r="L229">
        <v>0</v>
      </c>
      <c r="M229">
        <v>0</v>
      </c>
      <c r="N229">
        <v>0</v>
      </c>
      <c r="O229">
        <v>0</v>
      </c>
      <c r="P229">
        <v>0</v>
      </c>
      <c r="Q229">
        <v>0</v>
      </c>
      <c r="R229">
        <v>0</v>
      </c>
      <c r="S229">
        <v>0</v>
      </c>
      <c r="T229">
        <v>0</v>
      </c>
      <c r="U229">
        <v>0</v>
      </c>
      <c r="V229">
        <v>0</v>
      </c>
      <c r="W229">
        <v>0</v>
      </c>
      <c r="X229">
        <v>0</v>
      </c>
      <c r="Y229">
        <v>0</v>
      </c>
      <c r="Z229">
        <v>0</v>
      </c>
      <c r="AA229">
        <v>0</v>
      </c>
      <c r="AB229">
        <v>0</v>
      </c>
      <c r="AC229">
        <v>0</v>
      </c>
      <c r="AD229">
        <v>0</v>
      </c>
      <c r="AE229">
        <v>0</v>
      </c>
      <c r="AF229" s="13">
        <v>0</v>
      </c>
      <c r="AG229" s="13">
        <v>0</v>
      </c>
      <c r="AH229" s="13">
        <v>0</v>
      </c>
      <c r="AI229" s="13">
        <v>0</v>
      </c>
      <c r="AJ229" s="13">
        <v>0</v>
      </c>
      <c r="AK229" s="13">
        <v>0</v>
      </c>
      <c r="AL229">
        <v>0</v>
      </c>
      <c r="AM229">
        <v>0</v>
      </c>
      <c r="AN229">
        <v>0</v>
      </c>
      <c r="AO229">
        <v>0</v>
      </c>
      <c r="AP229">
        <v>0</v>
      </c>
      <c r="AQ229">
        <v>0</v>
      </c>
      <c r="AR229">
        <v>0</v>
      </c>
      <c r="AS229">
        <v>0</v>
      </c>
      <c r="AT229">
        <v>0</v>
      </c>
      <c r="AU229">
        <v>0</v>
      </c>
      <c r="AV229">
        <v>0</v>
      </c>
      <c r="AW229">
        <v>0</v>
      </c>
      <c r="AX229">
        <v>0</v>
      </c>
      <c r="AY229">
        <v>0</v>
      </c>
      <c r="AZ229">
        <v>0</v>
      </c>
      <c r="BA229">
        <v>0</v>
      </c>
      <c r="BB229">
        <v>0</v>
      </c>
      <c r="BC229">
        <v>0</v>
      </c>
      <c r="BD229">
        <v>0</v>
      </c>
      <c r="BE229">
        <v>0</v>
      </c>
      <c r="BF229">
        <v>0</v>
      </c>
      <c r="BG229">
        <v>0</v>
      </c>
      <c r="BH229">
        <v>0</v>
      </c>
      <c r="BI229">
        <v>0</v>
      </c>
      <c r="BJ229">
        <v>0</v>
      </c>
      <c r="BK229">
        <v>0</v>
      </c>
      <c r="BL229">
        <f t="shared" si="21"/>
        <v>0</v>
      </c>
      <c r="BM229">
        <f t="shared" si="22"/>
        <v>0</v>
      </c>
      <c r="BN229">
        <f t="shared" si="23"/>
        <v>0</v>
      </c>
      <c r="BO229" s="13">
        <f t="shared" si="24"/>
        <v>0</v>
      </c>
      <c r="BP229">
        <f t="shared" si="25"/>
        <v>0</v>
      </c>
      <c r="BQ229">
        <f t="shared" si="26"/>
        <v>0</v>
      </c>
      <c r="BR229">
        <f t="shared" si="27"/>
        <v>0</v>
      </c>
    </row>
    <row r="230" spans="1:70" x14ac:dyDescent="0.35">
      <c r="A230">
        <v>3</v>
      </c>
      <c r="B230">
        <v>1</v>
      </c>
      <c r="C230">
        <v>1</v>
      </c>
      <c r="D230">
        <v>0</v>
      </c>
      <c r="E230">
        <v>0</v>
      </c>
      <c r="F230">
        <v>0</v>
      </c>
      <c r="G230">
        <v>0</v>
      </c>
      <c r="H230">
        <v>0</v>
      </c>
      <c r="I230">
        <v>0</v>
      </c>
      <c r="J230">
        <v>0</v>
      </c>
      <c r="K230">
        <v>0</v>
      </c>
      <c r="L230">
        <v>0</v>
      </c>
      <c r="M230">
        <v>0</v>
      </c>
      <c r="N230">
        <v>0</v>
      </c>
      <c r="O230">
        <v>0</v>
      </c>
      <c r="P230">
        <v>0</v>
      </c>
      <c r="Q230">
        <v>0</v>
      </c>
      <c r="R230">
        <v>0</v>
      </c>
      <c r="S230">
        <v>0</v>
      </c>
      <c r="T230">
        <v>0</v>
      </c>
      <c r="U230">
        <v>0</v>
      </c>
      <c r="V230">
        <v>0</v>
      </c>
      <c r="W230">
        <v>0</v>
      </c>
      <c r="X230">
        <v>0</v>
      </c>
      <c r="Y230">
        <v>0</v>
      </c>
      <c r="Z230">
        <v>0</v>
      </c>
      <c r="AA230">
        <v>0</v>
      </c>
      <c r="AB230">
        <v>0</v>
      </c>
      <c r="AC230">
        <v>0</v>
      </c>
      <c r="AD230">
        <v>0</v>
      </c>
      <c r="AE230">
        <v>0</v>
      </c>
      <c r="AF230" s="13">
        <v>0</v>
      </c>
      <c r="AG230" s="13">
        <v>0</v>
      </c>
      <c r="AH230" s="13">
        <v>0</v>
      </c>
      <c r="AI230" s="13">
        <v>0</v>
      </c>
      <c r="AJ230" s="13">
        <v>0</v>
      </c>
      <c r="AK230" s="13">
        <v>0</v>
      </c>
      <c r="AL230">
        <v>0</v>
      </c>
      <c r="AM230">
        <v>0</v>
      </c>
      <c r="AN230">
        <v>0</v>
      </c>
      <c r="AO230">
        <v>0</v>
      </c>
      <c r="AP230">
        <v>0</v>
      </c>
      <c r="AQ230">
        <v>0</v>
      </c>
      <c r="AR230">
        <v>0</v>
      </c>
      <c r="AS230">
        <v>0</v>
      </c>
      <c r="AT230">
        <v>0</v>
      </c>
      <c r="AU230">
        <v>0</v>
      </c>
      <c r="AV230">
        <v>0</v>
      </c>
      <c r="AW230">
        <v>0</v>
      </c>
      <c r="AX230">
        <v>0</v>
      </c>
      <c r="AY230">
        <v>0</v>
      </c>
      <c r="AZ230">
        <v>0</v>
      </c>
      <c r="BA230">
        <v>0</v>
      </c>
      <c r="BB230">
        <v>0</v>
      </c>
      <c r="BC230">
        <v>0</v>
      </c>
      <c r="BD230">
        <v>0</v>
      </c>
      <c r="BE230">
        <v>0</v>
      </c>
      <c r="BF230">
        <v>0</v>
      </c>
      <c r="BG230">
        <v>0</v>
      </c>
      <c r="BH230">
        <v>0</v>
      </c>
      <c r="BI230">
        <v>0</v>
      </c>
      <c r="BJ230">
        <v>0</v>
      </c>
      <c r="BK230">
        <v>0</v>
      </c>
      <c r="BL230">
        <f t="shared" si="21"/>
        <v>0</v>
      </c>
      <c r="BM230">
        <f t="shared" si="22"/>
        <v>0</v>
      </c>
      <c r="BN230">
        <f t="shared" si="23"/>
        <v>0</v>
      </c>
      <c r="BO230" s="13">
        <f t="shared" si="24"/>
        <v>0</v>
      </c>
      <c r="BP230">
        <f t="shared" si="25"/>
        <v>0</v>
      </c>
      <c r="BQ230">
        <f t="shared" si="26"/>
        <v>0</v>
      </c>
      <c r="BR230">
        <f t="shared" si="27"/>
        <v>0</v>
      </c>
    </row>
    <row r="231" spans="1:70" x14ac:dyDescent="0.35">
      <c r="A231">
        <v>3</v>
      </c>
      <c r="B231">
        <v>1</v>
      </c>
      <c r="C231">
        <v>1</v>
      </c>
      <c r="D231">
        <v>0</v>
      </c>
      <c r="E231">
        <v>0</v>
      </c>
      <c r="F231">
        <v>0</v>
      </c>
      <c r="G231">
        <v>0</v>
      </c>
      <c r="H231">
        <v>0</v>
      </c>
      <c r="I231">
        <v>0</v>
      </c>
      <c r="J231">
        <v>0</v>
      </c>
      <c r="K231">
        <v>0</v>
      </c>
      <c r="L231">
        <v>0</v>
      </c>
      <c r="M231">
        <v>0</v>
      </c>
      <c r="N231">
        <v>0</v>
      </c>
      <c r="O231">
        <v>0</v>
      </c>
      <c r="P231">
        <v>0</v>
      </c>
      <c r="Q231">
        <v>0</v>
      </c>
      <c r="R231">
        <v>0</v>
      </c>
      <c r="S231">
        <v>0</v>
      </c>
      <c r="T231">
        <v>0</v>
      </c>
      <c r="U231">
        <v>0</v>
      </c>
      <c r="V231">
        <v>0</v>
      </c>
      <c r="W231">
        <v>0</v>
      </c>
      <c r="X231">
        <v>0</v>
      </c>
      <c r="Y231">
        <v>0</v>
      </c>
      <c r="Z231">
        <v>0</v>
      </c>
      <c r="AA231">
        <v>0</v>
      </c>
      <c r="AB231">
        <v>0</v>
      </c>
      <c r="AC231">
        <v>0</v>
      </c>
      <c r="AD231">
        <v>0</v>
      </c>
      <c r="AE231">
        <v>0</v>
      </c>
      <c r="AF231" s="13">
        <v>0</v>
      </c>
      <c r="AG231" s="13">
        <v>0</v>
      </c>
      <c r="AH231" s="13">
        <v>0</v>
      </c>
      <c r="AI231" s="13">
        <v>0</v>
      </c>
      <c r="AJ231" s="13">
        <v>0</v>
      </c>
      <c r="AK231" s="13">
        <v>0</v>
      </c>
      <c r="AL231">
        <v>0</v>
      </c>
      <c r="AM231">
        <v>0</v>
      </c>
      <c r="AN231">
        <v>0</v>
      </c>
      <c r="AO231">
        <v>0</v>
      </c>
      <c r="AP231">
        <v>0</v>
      </c>
      <c r="AQ231">
        <v>0</v>
      </c>
      <c r="AR231">
        <v>0</v>
      </c>
      <c r="AS231">
        <v>0</v>
      </c>
      <c r="AT231">
        <v>0</v>
      </c>
      <c r="AU231">
        <v>0</v>
      </c>
      <c r="AV231">
        <v>0</v>
      </c>
      <c r="AW231">
        <v>0</v>
      </c>
      <c r="AX231">
        <v>0</v>
      </c>
      <c r="AY231">
        <v>0</v>
      </c>
      <c r="AZ231">
        <v>0</v>
      </c>
      <c r="BA231">
        <v>0</v>
      </c>
      <c r="BB231">
        <v>0</v>
      </c>
      <c r="BC231">
        <v>0</v>
      </c>
      <c r="BD231">
        <v>0</v>
      </c>
      <c r="BE231">
        <v>0</v>
      </c>
      <c r="BF231">
        <v>0</v>
      </c>
      <c r="BG231">
        <v>0</v>
      </c>
      <c r="BH231">
        <v>0</v>
      </c>
      <c r="BI231">
        <v>0</v>
      </c>
      <c r="BJ231">
        <v>0</v>
      </c>
      <c r="BK231">
        <v>0</v>
      </c>
      <c r="BL231">
        <f t="shared" si="21"/>
        <v>0</v>
      </c>
      <c r="BM231">
        <f t="shared" si="22"/>
        <v>0</v>
      </c>
      <c r="BN231">
        <f t="shared" si="23"/>
        <v>0</v>
      </c>
      <c r="BO231" s="13">
        <f t="shared" si="24"/>
        <v>0</v>
      </c>
      <c r="BP231">
        <f t="shared" si="25"/>
        <v>0</v>
      </c>
      <c r="BQ231">
        <f t="shared" si="26"/>
        <v>0</v>
      </c>
      <c r="BR231">
        <f t="shared" si="27"/>
        <v>0</v>
      </c>
    </row>
    <row r="232" spans="1:70" x14ac:dyDescent="0.35">
      <c r="A232">
        <v>4</v>
      </c>
      <c r="B232">
        <v>0</v>
      </c>
      <c r="C232">
        <v>1</v>
      </c>
      <c r="D232">
        <v>0</v>
      </c>
      <c r="E232">
        <v>0</v>
      </c>
      <c r="F232">
        <v>0</v>
      </c>
      <c r="G232">
        <v>0</v>
      </c>
      <c r="H232">
        <v>0</v>
      </c>
      <c r="I232">
        <v>0</v>
      </c>
      <c r="J232">
        <v>0</v>
      </c>
      <c r="K232">
        <v>0</v>
      </c>
      <c r="L232">
        <v>0</v>
      </c>
      <c r="M232">
        <v>0</v>
      </c>
      <c r="N232">
        <v>0</v>
      </c>
      <c r="O232">
        <v>0</v>
      </c>
      <c r="P232">
        <v>0</v>
      </c>
      <c r="Q232">
        <v>0</v>
      </c>
      <c r="R232">
        <v>0</v>
      </c>
      <c r="S232">
        <v>0</v>
      </c>
      <c r="T232">
        <v>0</v>
      </c>
      <c r="U232">
        <v>0</v>
      </c>
      <c r="V232">
        <v>0</v>
      </c>
      <c r="W232">
        <v>0</v>
      </c>
      <c r="X232">
        <v>0</v>
      </c>
      <c r="Y232">
        <v>0</v>
      </c>
      <c r="Z232">
        <v>0</v>
      </c>
      <c r="AA232">
        <v>0</v>
      </c>
      <c r="AB232">
        <v>0</v>
      </c>
      <c r="AC232">
        <v>0</v>
      </c>
      <c r="AD232">
        <v>0</v>
      </c>
      <c r="AE232">
        <v>0</v>
      </c>
      <c r="AF232">
        <v>0</v>
      </c>
      <c r="AG232">
        <v>0</v>
      </c>
      <c r="AH232">
        <v>0</v>
      </c>
      <c r="AI232">
        <v>0</v>
      </c>
      <c r="AJ232">
        <v>0</v>
      </c>
      <c r="AK232">
        <v>0</v>
      </c>
      <c r="AL232">
        <v>0</v>
      </c>
      <c r="AM232">
        <v>0</v>
      </c>
      <c r="AN232">
        <v>0</v>
      </c>
      <c r="AO232">
        <v>0</v>
      </c>
      <c r="AP232">
        <v>0</v>
      </c>
      <c r="AQ232">
        <v>0</v>
      </c>
      <c r="AR232">
        <v>0</v>
      </c>
      <c r="AS232">
        <v>0</v>
      </c>
      <c r="AT232">
        <v>0</v>
      </c>
      <c r="AU232">
        <v>0</v>
      </c>
      <c r="AV232">
        <v>0</v>
      </c>
      <c r="AW232">
        <v>0</v>
      </c>
      <c r="AX232">
        <v>0</v>
      </c>
      <c r="AY232">
        <v>0</v>
      </c>
      <c r="AZ232">
        <v>0</v>
      </c>
      <c r="BA232">
        <v>0</v>
      </c>
      <c r="BB232">
        <v>0</v>
      </c>
      <c r="BC232">
        <v>0</v>
      </c>
      <c r="BD232">
        <v>0</v>
      </c>
      <c r="BE232">
        <v>0</v>
      </c>
      <c r="BF232">
        <v>0</v>
      </c>
      <c r="BG232">
        <v>0</v>
      </c>
      <c r="BH232">
        <v>0</v>
      </c>
      <c r="BI232">
        <v>0</v>
      </c>
      <c r="BJ232">
        <v>0</v>
      </c>
      <c r="BK232">
        <v>0</v>
      </c>
      <c r="BL232">
        <f t="shared" si="21"/>
        <v>0</v>
      </c>
      <c r="BM232">
        <f t="shared" si="22"/>
        <v>0</v>
      </c>
      <c r="BN232">
        <f t="shared" si="23"/>
        <v>0</v>
      </c>
      <c r="BO232" s="13">
        <f t="shared" si="24"/>
        <v>0</v>
      </c>
      <c r="BP232">
        <f t="shared" si="25"/>
        <v>0</v>
      </c>
      <c r="BQ232">
        <f t="shared" si="26"/>
        <v>0</v>
      </c>
      <c r="BR232">
        <f t="shared" si="27"/>
        <v>0</v>
      </c>
    </row>
    <row r="233" spans="1:70" x14ac:dyDescent="0.35">
      <c r="A233">
        <v>4</v>
      </c>
      <c r="B233">
        <v>0</v>
      </c>
      <c r="C233">
        <v>1</v>
      </c>
      <c r="D233">
        <v>0</v>
      </c>
      <c r="E233">
        <v>0</v>
      </c>
      <c r="F233">
        <v>0</v>
      </c>
      <c r="G233">
        <v>0</v>
      </c>
      <c r="H233">
        <v>0</v>
      </c>
      <c r="I233">
        <v>0</v>
      </c>
      <c r="J233">
        <v>0</v>
      </c>
      <c r="K233">
        <v>0</v>
      </c>
      <c r="L233">
        <v>0</v>
      </c>
      <c r="M233">
        <v>0</v>
      </c>
      <c r="N233">
        <v>0</v>
      </c>
      <c r="O233">
        <v>0</v>
      </c>
      <c r="P233">
        <v>0</v>
      </c>
      <c r="Q233">
        <v>0</v>
      </c>
      <c r="R233">
        <v>0</v>
      </c>
      <c r="S233">
        <v>0</v>
      </c>
      <c r="T233">
        <v>0</v>
      </c>
      <c r="U233">
        <v>0</v>
      </c>
      <c r="V233">
        <v>0</v>
      </c>
      <c r="W233">
        <v>0</v>
      </c>
      <c r="X233">
        <v>0</v>
      </c>
      <c r="Y233">
        <v>0</v>
      </c>
      <c r="Z233">
        <v>0</v>
      </c>
      <c r="AA233">
        <v>0</v>
      </c>
      <c r="AB233">
        <v>0</v>
      </c>
      <c r="AC233">
        <v>0</v>
      </c>
      <c r="AD233">
        <v>0</v>
      </c>
      <c r="AE233">
        <v>0</v>
      </c>
      <c r="AF233">
        <v>0</v>
      </c>
      <c r="AG233">
        <v>0</v>
      </c>
      <c r="AH233">
        <v>0</v>
      </c>
      <c r="AI233">
        <v>0</v>
      </c>
      <c r="AJ233">
        <v>0</v>
      </c>
      <c r="AK233">
        <v>0</v>
      </c>
      <c r="AL233">
        <v>0</v>
      </c>
      <c r="AM233">
        <v>0</v>
      </c>
      <c r="AN233">
        <v>0</v>
      </c>
      <c r="AO233">
        <v>0</v>
      </c>
      <c r="AP233">
        <v>0</v>
      </c>
      <c r="AQ233">
        <v>0</v>
      </c>
      <c r="AR233">
        <v>0</v>
      </c>
      <c r="AS233">
        <v>0</v>
      </c>
      <c r="AT233">
        <v>0</v>
      </c>
      <c r="AU233">
        <v>0</v>
      </c>
      <c r="AV233">
        <v>0</v>
      </c>
      <c r="AW233">
        <v>0</v>
      </c>
      <c r="AX233">
        <v>0</v>
      </c>
      <c r="AY233">
        <v>0</v>
      </c>
      <c r="AZ233">
        <v>0</v>
      </c>
      <c r="BA233">
        <v>0</v>
      </c>
      <c r="BB233">
        <v>0</v>
      </c>
      <c r="BC233">
        <v>0</v>
      </c>
      <c r="BD233">
        <v>0</v>
      </c>
      <c r="BE233">
        <v>0</v>
      </c>
      <c r="BF233">
        <v>0</v>
      </c>
      <c r="BG233">
        <v>0</v>
      </c>
      <c r="BH233">
        <v>0</v>
      </c>
      <c r="BI233">
        <v>0</v>
      </c>
      <c r="BJ233">
        <v>0</v>
      </c>
      <c r="BK233">
        <v>0</v>
      </c>
      <c r="BL233">
        <f t="shared" si="21"/>
        <v>0</v>
      </c>
      <c r="BM233">
        <f t="shared" si="22"/>
        <v>0</v>
      </c>
      <c r="BN233">
        <f t="shared" si="23"/>
        <v>0</v>
      </c>
      <c r="BO233" s="13">
        <f t="shared" si="24"/>
        <v>0</v>
      </c>
      <c r="BP233">
        <f t="shared" si="25"/>
        <v>0</v>
      </c>
      <c r="BQ233">
        <f t="shared" si="26"/>
        <v>0</v>
      </c>
      <c r="BR233">
        <f t="shared" si="27"/>
        <v>0</v>
      </c>
    </row>
    <row r="234" spans="1:70" x14ac:dyDescent="0.35">
      <c r="A234">
        <v>4</v>
      </c>
      <c r="B234">
        <v>0</v>
      </c>
      <c r="C234">
        <v>1</v>
      </c>
      <c r="D234">
        <v>0</v>
      </c>
      <c r="E234">
        <v>0</v>
      </c>
      <c r="F234">
        <v>0</v>
      </c>
      <c r="G234">
        <v>0</v>
      </c>
      <c r="H234">
        <v>0</v>
      </c>
      <c r="I234">
        <v>0</v>
      </c>
      <c r="J234">
        <v>0</v>
      </c>
      <c r="K234">
        <v>0</v>
      </c>
      <c r="L234">
        <v>0</v>
      </c>
      <c r="M234">
        <v>0</v>
      </c>
      <c r="N234">
        <v>0</v>
      </c>
      <c r="O234">
        <v>0</v>
      </c>
      <c r="P234">
        <v>0</v>
      </c>
      <c r="Q234">
        <v>0</v>
      </c>
      <c r="R234">
        <v>0</v>
      </c>
      <c r="S234">
        <v>0</v>
      </c>
      <c r="T234">
        <v>0</v>
      </c>
      <c r="U234">
        <v>0</v>
      </c>
      <c r="V234">
        <v>0</v>
      </c>
      <c r="W234">
        <v>0</v>
      </c>
      <c r="X234">
        <v>0</v>
      </c>
      <c r="Y234">
        <v>0</v>
      </c>
      <c r="Z234">
        <v>0</v>
      </c>
      <c r="AA234">
        <v>0</v>
      </c>
      <c r="AB234">
        <v>0</v>
      </c>
      <c r="AC234">
        <v>0</v>
      </c>
      <c r="AD234">
        <v>0</v>
      </c>
      <c r="AE234">
        <v>0</v>
      </c>
      <c r="AF234">
        <v>0</v>
      </c>
      <c r="AG234">
        <v>0</v>
      </c>
      <c r="AH234">
        <v>0</v>
      </c>
      <c r="AI234">
        <v>0</v>
      </c>
      <c r="AJ234">
        <v>0</v>
      </c>
      <c r="AK234">
        <v>0</v>
      </c>
      <c r="AL234">
        <v>0</v>
      </c>
      <c r="AM234">
        <v>0</v>
      </c>
      <c r="AN234">
        <v>0</v>
      </c>
      <c r="AO234">
        <v>0</v>
      </c>
      <c r="AP234">
        <v>0</v>
      </c>
      <c r="AQ234">
        <v>0</v>
      </c>
      <c r="AR234">
        <v>0</v>
      </c>
      <c r="AS234">
        <v>0</v>
      </c>
      <c r="AT234">
        <v>0</v>
      </c>
      <c r="AU234">
        <v>0</v>
      </c>
      <c r="AV234">
        <v>0</v>
      </c>
      <c r="AW234">
        <v>0</v>
      </c>
      <c r="AX234">
        <v>0</v>
      </c>
      <c r="AY234">
        <v>0</v>
      </c>
      <c r="AZ234">
        <v>0</v>
      </c>
      <c r="BA234">
        <v>0</v>
      </c>
      <c r="BB234">
        <v>0</v>
      </c>
      <c r="BC234">
        <v>0</v>
      </c>
      <c r="BD234">
        <v>0</v>
      </c>
      <c r="BE234">
        <v>0</v>
      </c>
      <c r="BF234">
        <v>0</v>
      </c>
      <c r="BG234">
        <v>0</v>
      </c>
      <c r="BH234">
        <v>0</v>
      </c>
      <c r="BI234">
        <v>0</v>
      </c>
      <c r="BJ234">
        <v>0</v>
      </c>
      <c r="BK234">
        <v>0</v>
      </c>
      <c r="BL234">
        <f t="shared" si="21"/>
        <v>0</v>
      </c>
      <c r="BM234">
        <f t="shared" si="22"/>
        <v>0</v>
      </c>
      <c r="BN234">
        <f t="shared" si="23"/>
        <v>0</v>
      </c>
      <c r="BO234" s="13">
        <f t="shared" si="24"/>
        <v>0</v>
      </c>
      <c r="BP234">
        <f t="shared" si="25"/>
        <v>0</v>
      </c>
      <c r="BQ234">
        <f t="shared" si="26"/>
        <v>0</v>
      </c>
      <c r="BR234">
        <f t="shared" si="27"/>
        <v>0</v>
      </c>
    </row>
    <row r="235" spans="1:70" x14ac:dyDescent="0.35">
      <c r="A235">
        <v>4</v>
      </c>
      <c r="B235">
        <v>0</v>
      </c>
      <c r="C235">
        <v>1</v>
      </c>
      <c r="D235">
        <v>0</v>
      </c>
      <c r="E235">
        <v>0</v>
      </c>
      <c r="F235">
        <v>0</v>
      </c>
      <c r="G235">
        <v>0</v>
      </c>
      <c r="H235">
        <v>0</v>
      </c>
      <c r="I235">
        <v>0</v>
      </c>
      <c r="J235">
        <v>0</v>
      </c>
      <c r="K235">
        <v>0</v>
      </c>
      <c r="L235">
        <v>0</v>
      </c>
      <c r="M235">
        <v>0</v>
      </c>
      <c r="N235">
        <v>0</v>
      </c>
      <c r="O235">
        <v>0</v>
      </c>
      <c r="P235">
        <v>0</v>
      </c>
      <c r="Q235">
        <v>0</v>
      </c>
      <c r="R235">
        <v>0</v>
      </c>
      <c r="S235">
        <v>0</v>
      </c>
      <c r="T235">
        <v>0</v>
      </c>
      <c r="U235">
        <v>0</v>
      </c>
      <c r="V235">
        <v>0</v>
      </c>
      <c r="W235">
        <v>0</v>
      </c>
      <c r="X235">
        <v>0</v>
      </c>
      <c r="Y235">
        <v>0</v>
      </c>
      <c r="Z235">
        <v>0</v>
      </c>
      <c r="AA235">
        <v>0</v>
      </c>
      <c r="AB235">
        <v>0</v>
      </c>
      <c r="AC235">
        <v>0</v>
      </c>
      <c r="AD235">
        <v>0</v>
      </c>
      <c r="AE235">
        <v>0</v>
      </c>
      <c r="AF235">
        <v>0</v>
      </c>
      <c r="AG235">
        <v>0</v>
      </c>
      <c r="AH235">
        <v>0</v>
      </c>
      <c r="AI235">
        <v>0</v>
      </c>
      <c r="AJ235">
        <v>0</v>
      </c>
      <c r="AK235">
        <v>0</v>
      </c>
      <c r="AL235">
        <v>0</v>
      </c>
      <c r="AM235">
        <v>0</v>
      </c>
      <c r="AN235">
        <v>0</v>
      </c>
      <c r="AO235">
        <v>0</v>
      </c>
      <c r="AP235">
        <v>0</v>
      </c>
      <c r="AQ235">
        <v>0</v>
      </c>
      <c r="AR235">
        <v>0</v>
      </c>
      <c r="AS235">
        <v>0</v>
      </c>
      <c r="AT235">
        <v>0</v>
      </c>
      <c r="AU235">
        <v>0</v>
      </c>
      <c r="AV235">
        <v>0</v>
      </c>
      <c r="AW235">
        <v>0</v>
      </c>
      <c r="AX235">
        <v>0</v>
      </c>
      <c r="AY235">
        <v>0</v>
      </c>
      <c r="AZ235">
        <v>0</v>
      </c>
      <c r="BA235">
        <v>0</v>
      </c>
      <c r="BB235">
        <v>0</v>
      </c>
      <c r="BC235">
        <v>0</v>
      </c>
      <c r="BD235">
        <v>0</v>
      </c>
      <c r="BE235">
        <v>0</v>
      </c>
      <c r="BF235">
        <v>0</v>
      </c>
      <c r="BG235">
        <v>0</v>
      </c>
      <c r="BH235">
        <v>0</v>
      </c>
      <c r="BI235">
        <v>0</v>
      </c>
      <c r="BJ235">
        <v>0</v>
      </c>
      <c r="BK235">
        <v>0</v>
      </c>
      <c r="BL235">
        <f t="shared" si="21"/>
        <v>0</v>
      </c>
      <c r="BM235">
        <f t="shared" si="22"/>
        <v>0</v>
      </c>
      <c r="BN235">
        <f t="shared" si="23"/>
        <v>0</v>
      </c>
      <c r="BO235" s="13">
        <f t="shared" si="24"/>
        <v>0</v>
      </c>
      <c r="BP235">
        <f t="shared" si="25"/>
        <v>0</v>
      </c>
      <c r="BQ235">
        <f t="shared" si="26"/>
        <v>0</v>
      </c>
      <c r="BR235">
        <f t="shared" si="27"/>
        <v>0</v>
      </c>
    </row>
    <row r="236" spans="1:70" x14ac:dyDescent="0.35">
      <c r="A236">
        <v>4</v>
      </c>
      <c r="B236">
        <v>0</v>
      </c>
      <c r="C236">
        <v>1</v>
      </c>
      <c r="D236">
        <v>0</v>
      </c>
      <c r="E236">
        <v>0</v>
      </c>
      <c r="F236">
        <v>0</v>
      </c>
      <c r="G236">
        <v>0</v>
      </c>
      <c r="H236">
        <v>0</v>
      </c>
      <c r="I236">
        <v>0</v>
      </c>
      <c r="J236">
        <v>0</v>
      </c>
      <c r="K236">
        <v>0</v>
      </c>
      <c r="L236">
        <v>0</v>
      </c>
      <c r="M236">
        <v>0</v>
      </c>
      <c r="N236">
        <v>0</v>
      </c>
      <c r="O236">
        <v>0</v>
      </c>
      <c r="P236">
        <v>0</v>
      </c>
      <c r="Q236">
        <v>0</v>
      </c>
      <c r="R236">
        <v>0</v>
      </c>
      <c r="S236">
        <v>0</v>
      </c>
      <c r="T236">
        <v>0</v>
      </c>
      <c r="U236">
        <v>0</v>
      </c>
      <c r="V236">
        <v>0</v>
      </c>
      <c r="W236">
        <v>0</v>
      </c>
      <c r="X236">
        <v>0</v>
      </c>
      <c r="Y236">
        <v>0</v>
      </c>
      <c r="Z236">
        <v>0</v>
      </c>
      <c r="AA236">
        <v>0</v>
      </c>
      <c r="AB236">
        <v>0</v>
      </c>
      <c r="AC236">
        <v>0</v>
      </c>
      <c r="AD236">
        <v>0</v>
      </c>
      <c r="AE236">
        <v>0</v>
      </c>
      <c r="AF236">
        <v>0</v>
      </c>
      <c r="AG236">
        <v>0</v>
      </c>
      <c r="AH236">
        <v>0</v>
      </c>
      <c r="AI236">
        <v>0</v>
      </c>
      <c r="AJ236">
        <v>0</v>
      </c>
      <c r="AK236">
        <v>0</v>
      </c>
      <c r="AL236">
        <v>0</v>
      </c>
      <c r="AM236">
        <v>0</v>
      </c>
      <c r="AN236">
        <v>0</v>
      </c>
      <c r="AO236">
        <v>0</v>
      </c>
      <c r="AP236">
        <v>0</v>
      </c>
      <c r="AQ236">
        <v>0</v>
      </c>
      <c r="AR236">
        <v>0</v>
      </c>
      <c r="AS236">
        <v>0</v>
      </c>
      <c r="AT236">
        <v>0</v>
      </c>
      <c r="AU236">
        <v>0</v>
      </c>
      <c r="AV236">
        <v>0</v>
      </c>
      <c r="AW236">
        <v>0</v>
      </c>
      <c r="AX236">
        <v>0</v>
      </c>
      <c r="AY236">
        <v>0</v>
      </c>
      <c r="AZ236">
        <v>0</v>
      </c>
      <c r="BA236">
        <v>0</v>
      </c>
      <c r="BB236">
        <v>0</v>
      </c>
      <c r="BC236">
        <v>0</v>
      </c>
      <c r="BD236">
        <v>0</v>
      </c>
      <c r="BE236">
        <v>0</v>
      </c>
      <c r="BF236">
        <v>0</v>
      </c>
      <c r="BG236">
        <v>0</v>
      </c>
      <c r="BH236">
        <v>0</v>
      </c>
      <c r="BI236">
        <v>0</v>
      </c>
      <c r="BJ236">
        <v>0</v>
      </c>
      <c r="BK236">
        <v>0</v>
      </c>
      <c r="BL236">
        <f t="shared" si="21"/>
        <v>0</v>
      </c>
      <c r="BM236">
        <f t="shared" si="22"/>
        <v>0</v>
      </c>
      <c r="BN236">
        <f t="shared" si="23"/>
        <v>0</v>
      </c>
      <c r="BO236" s="13">
        <f t="shared" si="24"/>
        <v>0</v>
      </c>
      <c r="BP236">
        <f t="shared" si="25"/>
        <v>0</v>
      </c>
      <c r="BQ236">
        <f t="shared" si="26"/>
        <v>0</v>
      </c>
      <c r="BR236">
        <f t="shared" si="27"/>
        <v>0</v>
      </c>
    </row>
    <row r="237" spans="1:70" x14ac:dyDescent="0.35">
      <c r="A237">
        <v>4</v>
      </c>
      <c r="B237">
        <v>1</v>
      </c>
      <c r="C237">
        <v>1</v>
      </c>
      <c r="D237">
        <v>0</v>
      </c>
      <c r="E237">
        <v>0</v>
      </c>
      <c r="F237">
        <v>0</v>
      </c>
      <c r="G237">
        <v>0</v>
      </c>
      <c r="H237">
        <v>0</v>
      </c>
      <c r="I237">
        <v>0</v>
      </c>
      <c r="J237">
        <v>0</v>
      </c>
      <c r="K237">
        <v>0</v>
      </c>
      <c r="L237">
        <v>0</v>
      </c>
      <c r="M237">
        <v>0</v>
      </c>
      <c r="N237">
        <v>0</v>
      </c>
      <c r="O237">
        <v>0</v>
      </c>
      <c r="P237">
        <v>0</v>
      </c>
      <c r="Q237">
        <v>0</v>
      </c>
      <c r="R237">
        <v>0</v>
      </c>
      <c r="S237">
        <v>0</v>
      </c>
      <c r="T237">
        <v>0</v>
      </c>
      <c r="U237">
        <v>0</v>
      </c>
      <c r="V237">
        <v>0</v>
      </c>
      <c r="W237">
        <v>0</v>
      </c>
      <c r="X237">
        <v>0</v>
      </c>
      <c r="Y237">
        <v>0</v>
      </c>
      <c r="Z237">
        <v>0</v>
      </c>
      <c r="AA237">
        <v>0</v>
      </c>
      <c r="AB237">
        <v>0</v>
      </c>
      <c r="AC237">
        <v>0</v>
      </c>
      <c r="AD237">
        <v>0</v>
      </c>
      <c r="AE237">
        <v>0</v>
      </c>
      <c r="AF237" s="13">
        <v>0</v>
      </c>
      <c r="AG237" s="13">
        <v>0</v>
      </c>
      <c r="AH237" s="13">
        <v>0</v>
      </c>
      <c r="AI237" s="13">
        <v>0</v>
      </c>
      <c r="AJ237" s="13">
        <v>0</v>
      </c>
      <c r="AK237" s="13">
        <v>0</v>
      </c>
      <c r="AL237">
        <v>0</v>
      </c>
      <c r="AM237">
        <v>0</v>
      </c>
      <c r="AN237">
        <v>0</v>
      </c>
      <c r="AO237">
        <v>0</v>
      </c>
      <c r="AP237">
        <v>0</v>
      </c>
      <c r="AQ237">
        <v>0</v>
      </c>
      <c r="AR237">
        <v>0</v>
      </c>
      <c r="AS237">
        <v>0</v>
      </c>
      <c r="AT237">
        <v>0</v>
      </c>
      <c r="AU237">
        <v>0</v>
      </c>
      <c r="AV237">
        <v>0</v>
      </c>
      <c r="AW237">
        <v>0</v>
      </c>
      <c r="AX237">
        <v>0</v>
      </c>
      <c r="AY237">
        <v>0</v>
      </c>
      <c r="AZ237">
        <v>0</v>
      </c>
      <c r="BA237">
        <v>0</v>
      </c>
      <c r="BB237">
        <v>0</v>
      </c>
      <c r="BC237">
        <v>0</v>
      </c>
      <c r="BD237">
        <v>0</v>
      </c>
      <c r="BE237">
        <v>0</v>
      </c>
      <c r="BF237">
        <v>0</v>
      </c>
      <c r="BG237">
        <v>0</v>
      </c>
      <c r="BH237">
        <v>0</v>
      </c>
      <c r="BI237">
        <v>0</v>
      </c>
      <c r="BJ237">
        <v>0</v>
      </c>
      <c r="BK237">
        <v>0</v>
      </c>
      <c r="BL237">
        <f t="shared" si="21"/>
        <v>0</v>
      </c>
      <c r="BM237">
        <f t="shared" si="22"/>
        <v>0</v>
      </c>
      <c r="BN237">
        <f t="shared" si="23"/>
        <v>0</v>
      </c>
      <c r="BO237" s="13">
        <f t="shared" si="24"/>
        <v>0</v>
      </c>
      <c r="BP237">
        <f t="shared" si="25"/>
        <v>0</v>
      </c>
      <c r="BQ237">
        <f t="shared" si="26"/>
        <v>0</v>
      </c>
      <c r="BR237">
        <f t="shared" si="27"/>
        <v>0</v>
      </c>
    </row>
    <row r="238" spans="1:70" x14ac:dyDescent="0.35">
      <c r="A238">
        <v>4</v>
      </c>
      <c r="B238">
        <v>1</v>
      </c>
      <c r="C238">
        <v>1</v>
      </c>
      <c r="D238">
        <v>0</v>
      </c>
      <c r="E238">
        <v>0</v>
      </c>
      <c r="F238">
        <v>0</v>
      </c>
      <c r="G238">
        <v>0</v>
      </c>
      <c r="H238">
        <v>0</v>
      </c>
      <c r="I238">
        <v>0</v>
      </c>
      <c r="J238">
        <v>0</v>
      </c>
      <c r="K238">
        <v>0</v>
      </c>
      <c r="L238">
        <v>0</v>
      </c>
      <c r="M238">
        <v>0</v>
      </c>
      <c r="N238">
        <v>0</v>
      </c>
      <c r="O238">
        <v>0</v>
      </c>
      <c r="P238">
        <v>0</v>
      </c>
      <c r="Q238">
        <v>0</v>
      </c>
      <c r="R238">
        <v>0</v>
      </c>
      <c r="S238">
        <v>0</v>
      </c>
      <c r="T238">
        <v>0</v>
      </c>
      <c r="U238">
        <v>0</v>
      </c>
      <c r="V238">
        <v>0</v>
      </c>
      <c r="W238">
        <v>0</v>
      </c>
      <c r="X238">
        <v>0</v>
      </c>
      <c r="Y238">
        <v>0</v>
      </c>
      <c r="Z238">
        <v>0</v>
      </c>
      <c r="AA238">
        <v>0</v>
      </c>
      <c r="AB238">
        <v>0</v>
      </c>
      <c r="AC238">
        <v>0</v>
      </c>
      <c r="AD238">
        <v>0</v>
      </c>
      <c r="AE238">
        <v>0</v>
      </c>
      <c r="AF238" s="13">
        <v>0</v>
      </c>
      <c r="AG238" s="13">
        <v>0</v>
      </c>
      <c r="AH238" s="13">
        <v>0</v>
      </c>
      <c r="AI238" s="13">
        <v>0</v>
      </c>
      <c r="AJ238" s="13">
        <v>0</v>
      </c>
      <c r="AK238" s="13">
        <v>0</v>
      </c>
      <c r="AL238">
        <v>0</v>
      </c>
      <c r="AM238">
        <v>0</v>
      </c>
      <c r="AN238">
        <v>0</v>
      </c>
      <c r="AO238">
        <v>0</v>
      </c>
      <c r="AP238">
        <v>0</v>
      </c>
      <c r="AQ238">
        <v>0</v>
      </c>
      <c r="AR238">
        <v>0</v>
      </c>
      <c r="AS238">
        <v>0</v>
      </c>
      <c r="AT238">
        <v>0</v>
      </c>
      <c r="AU238">
        <v>0</v>
      </c>
      <c r="AV238">
        <v>0</v>
      </c>
      <c r="AW238">
        <v>0</v>
      </c>
      <c r="AX238">
        <v>0</v>
      </c>
      <c r="AY238">
        <v>0</v>
      </c>
      <c r="AZ238">
        <v>0</v>
      </c>
      <c r="BA238">
        <v>0</v>
      </c>
      <c r="BB238">
        <v>0</v>
      </c>
      <c r="BC238">
        <v>0</v>
      </c>
      <c r="BD238">
        <v>0</v>
      </c>
      <c r="BE238">
        <v>0</v>
      </c>
      <c r="BF238">
        <v>0</v>
      </c>
      <c r="BG238">
        <v>0</v>
      </c>
      <c r="BH238">
        <v>0</v>
      </c>
      <c r="BI238">
        <v>0</v>
      </c>
      <c r="BJ238">
        <v>0</v>
      </c>
      <c r="BK238">
        <v>0</v>
      </c>
      <c r="BL238">
        <f t="shared" si="21"/>
        <v>0</v>
      </c>
      <c r="BM238">
        <f t="shared" si="22"/>
        <v>0</v>
      </c>
      <c r="BN238">
        <f t="shared" si="23"/>
        <v>0</v>
      </c>
      <c r="BO238" s="13">
        <f t="shared" si="24"/>
        <v>0</v>
      </c>
      <c r="BP238">
        <f t="shared" si="25"/>
        <v>0</v>
      </c>
      <c r="BQ238">
        <f t="shared" si="26"/>
        <v>0</v>
      </c>
      <c r="BR238">
        <f t="shared" si="27"/>
        <v>0</v>
      </c>
    </row>
    <row r="239" spans="1:70" x14ac:dyDescent="0.35">
      <c r="A239">
        <v>4</v>
      </c>
      <c r="B239">
        <v>1</v>
      </c>
      <c r="C239">
        <v>1</v>
      </c>
      <c r="D239">
        <v>0</v>
      </c>
      <c r="E239">
        <v>0</v>
      </c>
      <c r="F239">
        <v>0</v>
      </c>
      <c r="G239">
        <v>0</v>
      </c>
      <c r="H239">
        <v>0</v>
      </c>
      <c r="I239">
        <v>0</v>
      </c>
      <c r="J239">
        <v>0</v>
      </c>
      <c r="K239">
        <v>0</v>
      </c>
      <c r="L239">
        <v>0</v>
      </c>
      <c r="M239">
        <v>0</v>
      </c>
      <c r="N239">
        <v>0</v>
      </c>
      <c r="O239">
        <v>0</v>
      </c>
      <c r="P239">
        <v>0</v>
      </c>
      <c r="Q239">
        <v>0</v>
      </c>
      <c r="R239">
        <v>0</v>
      </c>
      <c r="S239">
        <v>0</v>
      </c>
      <c r="T239">
        <v>0</v>
      </c>
      <c r="U239">
        <v>0</v>
      </c>
      <c r="V239">
        <v>0</v>
      </c>
      <c r="W239">
        <v>0</v>
      </c>
      <c r="X239">
        <v>0</v>
      </c>
      <c r="Y239">
        <v>0</v>
      </c>
      <c r="Z239">
        <v>0</v>
      </c>
      <c r="AA239">
        <v>0</v>
      </c>
      <c r="AB239">
        <v>0</v>
      </c>
      <c r="AC239">
        <v>0</v>
      </c>
      <c r="AD239">
        <v>0</v>
      </c>
      <c r="AE239">
        <v>0</v>
      </c>
      <c r="AF239" s="13">
        <v>0</v>
      </c>
      <c r="AG239" s="13">
        <v>0</v>
      </c>
      <c r="AH239" s="13">
        <v>0</v>
      </c>
      <c r="AI239" s="13">
        <v>0</v>
      </c>
      <c r="AJ239" s="13">
        <v>0</v>
      </c>
      <c r="AK239" s="13">
        <v>0</v>
      </c>
      <c r="AL239">
        <v>0</v>
      </c>
      <c r="AM239">
        <v>0</v>
      </c>
      <c r="AN239">
        <v>0</v>
      </c>
      <c r="AO239">
        <v>0</v>
      </c>
      <c r="AP239">
        <v>0</v>
      </c>
      <c r="AQ239">
        <v>0</v>
      </c>
      <c r="AR239">
        <v>0</v>
      </c>
      <c r="AS239">
        <v>0</v>
      </c>
      <c r="AT239">
        <v>0</v>
      </c>
      <c r="AU239">
        <v>0</v>
      </c>
      <c r="AV239">
        <v>0</v>
      </c>
      <c r="AW239">
        <v>0</v>
      </c>
      <c r="AX239">
        <v>0</v>
      </c>
      <c r="AY239">
        <v>0</v>
      </c>
      <c r="AZ239">
        <v>0</v>
      </c>
      <c r="BA239">
        <v>0</v>
      </c>
      <c r="BB239">
        <v>0</v>
      </c>
      <c r="BC239">
        <v>0</v>
      </c>
      <c r="BD239">
        <v>0</v>
      </c>
      <c r="BE239">
        <v>0</v>
      </c>
      <c r="BF239">
        <v>0</v>
      </c>
      <c r="BG239">
        <v>0</v>
      </c>
      <c r="BH239">
        <v>0</v>
      </c>
      <c r="BI239">
        <v>0</v>
      </c>
      <c r="BJ239">
        <v>0</v>
      </c>
      <c r="BK239">
        <v>0</v>
      </c>
      <c r="BL239">
        <f t="shared" si="21"/>
        <v>0</v>
      </c>
      <c r="BM239">
        <f t="shared" si="22"/>
        <v>0</v>
      </c>
      <c r="BN239">
        <f t="shared" si="23"/>
        <v>0</v>
      </c>
      <c r="BO239" s="13">
        <f t="shared" si="24"/>
        <v>0</v>
      </c>
      <c r="BP239">
        <f t="shared" si="25"/>
        <v>0</v>
      </c>
      <c r="BQ239">
        <f t="shared" si="26"/>
        <v>0</v>
      </c>
      <c r="BR239">
        <f t="shared" si="27"/>
        <v>0</v>
      </c>
    </row>
    <row r="240" spans="1:70" x14ac:dyDescent="0.35">
      <c r="A240">
        <v>4</v>
      </c>
      <c r="B240">
        <v>1</v>
      </c>
      <c r="C240">
        <v>1</v>
      </c>
      <c r="D240">
        <v>0</v>
      </c>
      <c r="E240">
        <v>0</v>
      </c>
      <c r="F240">
        <v>0</v>
      </c>
      <c r="G240">
        <v>0</v>
      </c>
      <c r="H240">
        <v>0</v>
      </c>
      <c r="I240">
        <v>0</v>
      </c>
      <c r="J240">
        <v>0</v>
      </c>
      <c r="K240">
        <v>0</v>
      </c>
      <c r="L240">
        <v>0</v>
      </c>
      <c r="M240">
        <v>0</v>
      </c>
      <c r="N240">
        <v>0</v>
      </c>
      <c r="O240">
        <v>0</v>
      </c>
      <c r="P240">
        <v>0</v>
      </c>
      <c r="Q240">
        <v>0</v>
      </c>
      <c r="R240">
        <v>0</v>
      </c>
      <c r="S240">
        <v>0</v>
      </c>
      <c r="T240">
        <v>0</v>
      </c>
      <c r="U240">
        <v>0</v>
      </c>
      <c r="V240">
        <v>0</v>
      </c>
      <c r="W240">
        <v>0</v>
      </c>
      <c r="X240">
        <v>0</v>
      </c>
      <c r="Y240">
        <v>0</v>
      </c>
      <c r="Z240">
        <v>0</v>
      </c>
      <c r="AA240">
        <v>0</v>
      </c>
      <c r="AB240">
        <v>0</v>
      </c>
      <c r="AC240">
        <v>0</v>
      </c>
      <c r="AD240">
        <v>0</v>
      </c>
      <c r="AE240">
        <v>0</v>
      </c>
      <c r="AF240" s="13">
        <v>0</v>
      </c>
      <c r="AG240" s="13">
        <v>0</v>
      </c>
      <c r="AH240" s="13">
        <v>0</v>
      </c>
      <c r="AI240" s="13">
        <v>0</v>
      </c>
      <c r="AJ240" s="13">
        <v>0</v>
      </c>
      <c r="AK240" s="13">
        <v>0</v>
      </c>
      <c r="AL240">
        <v>0</v>
      </c>
      <c r="AM240">
        <v>0</v>
      </c>
      <c r="AN240">
        <v>0</v>
      </c>
      <c r="AO240">
        <v>0</v>
      </c>
      <c r="AP240">
        <v>0</v>
      </c>
      <c r="AQ240">
        <v>0</v>
      </c>
      <c r="AR240">
        <v>0</v>
      </c>
      <c r="AS240">
        <v>0</v>
      </c>
      <c r="AT240">
        <v>0</v>
      </c>
      <c r="AU240">
        <v>0</v>
      </c>
      <c r="AV240">
        <v>0</v>
      </c>
      <c r="AW240">
        <v>0</v>
      </c>
      <c r="AX240">
        <v>0</v>
      </c>
      <c r="AY240">
        <v>0</v>
      </c>
      <c r="AZ240">
        <v>0</v>
      </c>
      <c r="BA240">
        <v>0</v>
      </c>
      <c r="BB240">
        <v>0</v>
      </c>
      <c r="BC240">
        <v>0</v>
      </c>
      <c r="BD240">
        <v>0</v>
      </c>
      <c r="BE240">
        <v>0</v>
      </c>
      <c r="BF240">
        <v>0</v>
      </c>
      <c r="BG240">
        <v>0</v>
      </c>
      <c r="BH240">
        <v>0</v>
      </c>
      <c r="BI240">
        <v>0</v>
      </c>
      <c r="BJ240">
        <v>0</v>
      </c>
      <c r="BK240">
        <v>0</v>
      </c>
      <c r="BL240">
        <f t="shared" si="21"/>
        <v>0</v>
      </c>
      <c r="BM240">
        <f t="shared" si="22"/>
        <v>0</v>
      </c>
      <c r="BN240">
        <f t="shared" si="23"/>
        <v>0</v>
      </c>
      <c r="BO240" s="13">
        <f t="shared" si="24"/>
        <v>0</v>
      </c>
      <c r="BP240">
        <f t="shared" si="25"/>
        <v>0</v>
      </c>
      <c r="BQ240">
        <f t="shared" si="26"/>
        <v>0</v>
      </c>
      <c r="BR240">
        <f t="shared" si="27"/>
        <v>0</v>
      </c>
    </row>
    <row r="241" spans="1:70" x14ac:dyDescent="0.35">
      <c r="A241">
        <v>4</v>
      </c>
      <c r="B241">
        <v>1</v>
      </c>
      <c r="C241">
        <v>1</v>
      </c>
      <c r="D241">
        <v>0</v>
      </c>
      <c r="E241">
        <v>0</v>
      </c>
      <c r="F241">
        <v>0</v>
      </c>
      <c r="G241">
        <v>0</v>
      </c>
      <c r="H241">
        <v>0</v>
      </c>
      <c r="I241">
        <v>0</v>
      </c>
      <c r="J241">
        <v>0</v>
      </c>
      <c r="K241">
        <v>0</v>
      </c>
      <c r="L241">
        <v>0</v>
      </c>
      <c r="M241">
        <v>0</v>
      </c>
      <c r="N241">
        <v>0</v>
      </c>
      <c r="O241">
        <v>0</v>
      </c>
      <c r="P241">
        <v>0</v>
      </c>
      <c r="Q241">
        <v>0</v>
      </c>
      <c r="R241">
        <v>0</v>
      </c>
      <c r="S241">
        <v>0</v>
      </c>
      <c r="T241">
        <v>0</v>
      </c>
      <c r="U241">
        <v>0</v>
      </c>
      <c r="V241">
        <v>0</v>
      </c>
      <c r="W241">
        <v>0</v>
      </c>
      <c r="X241">
        <v>0</v>
      </c>
      <c r="Y241">
        <v>0</v>
      </c>
      <c r="Z241">
        <v>0</v>
      </c>
      <c r="AA241">
        <v>0</v>
      </c>
      <c r="AB241">
        <v>0</v>
      </c>
      <c r="AC241">
        <v>0</v>
      </c>
      <c r="AD241">
        <v>0</v>
      </c>
      <c r="AE241">
        <v>0</v>
      </c>
      <c r="AF241" s="13">
        <v>0</v>
      </c>
      <c r="AG241" s="13">
        <v>0</v>
      </c>
      <c r="AH241" s="13">
        <v>0</v>
      </c>
      <c r="AI241" s="13">
        <v>0</v>
      </c>
      <c r="AJ241" s="13">
        <v>0</v>
      </c>
      <c r="AK241" s="13">
        <v>0</v>
      </c>
      <c r="AL241">
        <v>0</v>
      </c>
      <c r="AM241">
        <v>0</v>
      </c>
      <c r="AN241">
        <v>0</v>
      </c>
      <c r="AO241">
        <v>0</v>
      </c>
      <c r="AP241">
        <v>0</v>
      </c>
      <c r="AQ241">
        <v>0</v>
      </c>
      <c r="AR241">
        <v>0</v>
      </c>
      <c r="AS241">
        <v>0</v>
      </c>
      <c r="AT241">
        <v>0</v>
      </c>
      <c r="AU241">
        <v>0</v>
      </c>
      <c r="AV241">
        <v>0</v>
      </c>
      <c r="AW241">
        <v>0</v>
      </c>
      <c r="AX241">
        <v>0</v>
      </c>
      <c r="AY241">
        <v>0</v>
      </c>
      <c r="AZ241">
        <v>0</v>
      </c>
      <c r="BA241">
        <v>0</v>
      </c>
      <c r="BB241">
        <v>0</v>
      </c>
      <c r="BC241">
        <v>0</v>
      </c>
      <c r="BD241">
        <v>0</v>
      </c>
      <c r="BE241">
        <v>0</v>
      </c>
      <c r="BF241">
        <v>0</v>
      </c>
      <c r="BG241">
        <v>0</v>
      </c>
      <c r="BH241">
        <v>0</v>
      </c>
      <c r="BI241">
        <v>0</v>
      </c>
      <c r="BJ241">
        <v>0</v>
      </c>
      <c r="BK241">
        <v>0</v>
      </c>
      <c r="BL241">
        <f t="shared" si="21"/>
        <v>0</v>
      </c>
      <c r="BM241">
        <f t="shared" si="22"/>
        <v>0</v>
      </c>
      <c r="BN241">
        <f t="shared" si="23"/>
        <v>0</v>
      </c>
      <c r="BO241" s="13">
        <f t="shared" si="24"/>
        <v>0</v>
      </c>
      <c r="BP241">
        <f t="shared" si="25"/>
        <v>0</v>
      </c>
      <c r="BQ241">
        <f t="shared" si="26"/>
        <v>0</v>
      </c>
      <c r="BR241">
        <f t="shared" si="27"/>
        <v>0</v>
      </c>
    </row>
    <row r="242" spans="1:70" x14ac:dyDescent="0.35">
      <c r="A242">
        <v>5</v>
      </c>
      <c r="B242">
        <v>0</v>
      </c>
      <c r="C242">
        <v>1</v>
      </c>
      <c r="D242">
        <v>0</v>
      </c>
      <c r="E242">
        <v>0</v>
      </c>
      <c r="F242">
        <v>0</v>
      </c>
      <c r="G242">
        <v>0</v>
      </c>
      <c r="H242">
        <v>0</v>
      </c>
      <c r="I242">
        <v>0</v>
      </c>
      <c r="J242">
        <v>0</v>
      </c>
      <c r="K242">
        <v>0</v>
      </c>
      <c r="L242">
        <v>0</v>
      </c>
      <c r="M242">
        <v>0</v>
      </c>
      <c r="N242">
        <v>0</v>
      </c>
      <c r="O242">
        <v>0</v>
      </c>
      <c r="P242">
        <v>0</v>
      </c>
      <c r="Q242">
        <v>0</v>
      </c>
      <c r="R242">
        <v>0</v>
      </c>
      <c r="S242">
        <v>0</v>
      </c>
      <c r="T242">
        <v>0</v>
      </c>
      <c r="U242">
        <v>0</v>
      </c>
      <c r="V242">
        <v>0</v>
      </c>
      <c r="W242">
        <v>0</v>
      </c>
      <c r="X242">
        <v>0</v>
      </c>
      <c r="Y242">
        <v>0</v>
      </c>
      <c r="Z242">
        <v>0</v>
      </c>
      <c r="AA242">
        <v>0</v>
      </c>
      <c r="AB242">
        <v>0</v>
      </c>
      <c r="AC242">
        <v>0</v>
      </c>
      <c r="AD242">
        <v>0</v>
      </c>
      <c r="AE242">
        <v>0</v>
      </c>
      <c r="AF242" s="13">
        <v>0</v>
      </c>
      <c r="AG242" s="13">
        <v>0</v>
      </c>
      <c r="AH242" s="13">
        <v>0</v>
      </c>
      <c r="AI242" s="13">
        <v>0</v>
      </c>
      <c r="AJ242" s="13">
        <v>0</v>
      </c>
      <c r="AK242" s="13">
        <v>0</v>
      </c>
      <c r="AL242">
        <v>0</v>
      </c>
      <c r="AM242">
        <v>0</v>
      </c>
      <c r="AN242">
        <v>0</v>
      </c>
      <c r="AO242">
        <v>0</v>
      </c>
      <c r="AP242">
        <v>0</v>
      </c>
      <c r="AQ242">
        <v>0</v>
      </c>
      <c r="AR242">
        <v>0</v>
      </c>
      <c r="AS242">
        <v>0</v>
      </c>
      <c r="AT242">
        <v>0</v>
      </c>
      <c r="AU242">
        <v>0</v>
      </c>
      <c r="AV242">
        <v>0</v>
      </c>
      <c r="AW242">
        <v>0</v>
      </c>
      <c r="AX242">
        <v>0</v>
      </c>
      <c r="AY242">
        <v>0</v>
      </c>
      <c r="AZ242">
        <v>0</v>
      </c>
      <c r="BA242">
        <v>0</v>
      </c>
      <c r="BB242">
        <v>0</v>
      </c>
      <c r="BC242">
        <v>0</v>
      </c>
      <c r="BD242">
        <v>0</v>
      </c>
      <c r="BE242">
        <v>0</v>
      </c>
      <c r="BF242">
        <v>0</v>
      </c>
      <c r="BG242">
        <v>0</v>
      </c>
      <c r="BH242">
        <v>0</v>
      </c>
      <c r="BI242">
        <v>0</v>
      </c>
      <c r="BJ242">
        <v>0</v>
      </c>
      <c r="BK242">
        <v>0</v>
      </c>
      <c r="BL242">
        <f t="shared" si="21"/>
        <v>0</v>
      </c>
      <c r="BM242">
        <f t="shared" si="22"/>
        <v>0</v>
      </c>
      <c r="BN242">
        <f t="shared" si="23"/>
        <v>0</v>
      </c>
      <c r="BO242" s="13">
        <f t="shared" si="24"/>
        <v>0</v>
      </c>
      <c r="BP242">
        <f t="shared" si="25"/>
        <v>0</v>
      </c>
      <c r="BQ242">
        <f t="shared" si="26"/>
        <v>0</v>
      </c>
      <c r="BR242">
        <f t="shared" si="27"/>
        <v>0</v>
      </c>
    </row>
    <row r="243" spans="1:70" x14ac:dyDescent="0.35">
      <c r="A243">
        <v>5</v>
      </c>
      <c r="B243">
        <v>0</v>
      </c>
      <c r="C243">
        <v>1</v>
      </c>
      <c r="D243">
        <v>0</v>
      </c>
      <c r="E243">
        <v>0</v>
      </c>
      <c r="F243">
        <v>0</v>
      </c>
      <c r="G243">
        <v>0</v>
      </c>
      <c r="H243">
        <v>0</v>
      </c>
      <c r="I243">
        <v>0</v>
      </c>
      <c r="J243">
        <v>0</v>
      </c>
      <c r="K243">
        <v>0</v>
      </c>
      <c r="L243">
        <v>0</v>
      </c>
      <c r="M243">
        <v>0</v>
      </c>
      <c r="N243">
        <v>0</v>
      </c>
      <c r="O243">
        <v>0</v>
      </c>
      <c r="P243">
        <v>0</v>
      </c>
      <c r="Q243">
        <v>0</v>
      </c>
      <c r="R243">
        <v>0</v>
      </c>
      <c r="S243">
        <v>0</v>
      </c>
      <c r="T243">
        <v>0</v>
      </c>
      <c r="U243">
        <v>0</v>
      </c>
      <c r="V243">
        <v>0</v>
      </c>
      <c r="W243">
        <v>0</v>
      </c>
      <c r="X243">
        <v>0</v>
      </c>
      <c r="Y243">
        <v>0</v>
      </c>
      <c r="Z243">
        <v>0</v>
      </c>
      <c r="AA243">
        <v>0</v>
      </c>
      <c r="AB243">
        <v>0</v>
      </c>
      <c r="AC243">
        <v>0</v>
      </c>
      <c r="AD243">
        <v>0</v>
      </c>
      <c r="AE243">
        <v>0</v>
      </c>
      <c r="AF243" s="13">
        <v>0</v>
      </c>
      <c r="AG243" s="13">
        <v>0</v>
      </c>
      <c r="AH243" s="13">
        <v>0</v>
      </c>
      <c r="AI243" s="13">
        <v>0</v>
      </c>
      <c r="AJ243" s="13">
        <v>0</v>
      </c>
      <c r="AK243" s="13">
        <v>0</v>
      </c>
      <c r="AL243">
        <v>0</v>
      </c>
      <c r="AM243">
        <v>0</v>
      </c>
      <c r="AN243">
        <v>0</v>
      </c>
      <c r="AO243">
        <v>0</v>
      </c>
      <c r="AP243">
        <v>0</v>
      </c>
      <c r="AQ243">
        <v>0</v>
      </c>
      <c r="AR243">
        <v>0</v>
      </c>
      <c r="AS243">
        <v>0</v>
      </c>
      <c r="AT243">
        <v>0</v>
      </c>
      <c r="AU243">
        <v>0</v>
      </c>
      <c r="AV243">
        <v>0</v>
      </c>
      <c r="AW243">
        <v>0</v>
      </c>
      <c r="AX243">
        <v>0</v>
      </c>
      <c r="AY243">
        <v>0</v>
      </c>
      <c r="AZ243">
        <v>0</v>
      </c>
      <c r="BA243">
        <v>0</v>
      </c>
      <c r="BB243">
        <v>0</v>
      </c>
      <c r="BC243">
        <v>0</v>
      </c>
      <c r="BD243">
        <v>0</v>
      </c>
      <c r="BE243">
        <v>0</v>
      </c>
      <c r="BF243">
        <v>0</v>
      </c>
      <c r="BG243">
        <v>0</v>
      </c>
      <c r="BH243">
        <v>0</v>
      </c>
      <c r="BI243">
        <v>0</v>
      </c>
      <c r="BJ243">
        <v>0</v>
      </c>
      <c r="BK243">
        <v>0</v>
      </c>
      <c r="BL243">
        <f t="shared" si="21"/>
        <v>0</v>
      </c>
      <c r="BM243">
        <f t="shared" si="22"/>
        <v>0</v>
      </c>
      <c r="BN243">
        <f t="shared" si="23"/>
        <v>0</v>
      </c>
      <c r="BO243" s="13">
        <f t="shared" si="24"/>
        <v>0</v>
      </c>
      <c r="BP243">
        <f t="shared" si="25"/>
        <v>0</v>
      </c>
      <c r="BQ243">
        <f t="shared" si="26"/>
        <v>0</v>
      </c>
      <c r="BR243">
        <f t="shared" si="27"/>
        <v>0</v>
      </c>
    </row>
    <row r="244" spans="1:70" x14ac:dyDescent="0.35">
      <c r="A244">
        <v>5</v>
      </c>
      <c r="B244">
        <v>0</v>
      </c>
      <c r="C244">
        <v>1</v>
      </c>
      <c r="D244">
        <v>0</v>
      </c>
      <c r="E244">
        <v>0</v>
      </c>
      <c r="F244">
        <v>0</v>
      </c>
      <c r="G244">
        <v>0</v>
      </c>
      <c r="H244">
        <v>0</v>
      </c>
      <c r="I244">
        <v>0</v>
      </c>
      <c r="J244">
        <v>0</v>
      </c>
      <c r="K244">
        <v>0</v>
      </c>
      <c r="L244">
        <v>0</v>
      </c>
      <c r="M244">
        <v>0</v>
      </c>
      <c r="N244">
        <v>0</v>
      </c>
      <c r="O244">
        <v>0</v>
      </c>
      <c r="P244">
        <v>0</v>
      </c>
      <c r="Q244">
        <v>0</v>
      </c>
      <c r="R244">
        <v>0</v>
      </c>
      <c r="S244">
        <v>0</v>
      </c>
      <c r="T244">
        <v>0</v>
      </c>
      <c r="U244">
        <v>0</v>
      </c>
      <c r="V244">
        <v>0</v>
      </c>
      <c r="W244">
        <v>0</v>
      </c>
      <c r="X244">
        <v>0</v>
      </c>
      <c r="Y244">
        <v>0</v>
      </c>
      <c r="Z244">
        <v>0</v>
      </c>
      <c r="AA244">
        <v>0</v>
      </c>
      <c r="AB244">
        <v>0</v>
      </c>
      <c r="AC244">
        <v>0</v>
      </c>
      <c r="AD244">
        <v>0</v>
      </c>
      <c r="AE244">
        <v>0</v>
      </c>
      <c r="AF244" s="13">
        <v>0</v>
      </c>
      <c r="AG244" s="13">
        <v>0</v>
      </c>
      <c r="AH244" s="13">
        <v>0</v>
      </c>
      <c r="AI244" s="13">
        <v>0</v>
      </c>
      <c r="AJ244" s="13">
        <v>0</v>
      </c>
      <c r="AK244" s="13">
        <v>0</v>
      </c>
      <c r="AL244">
        <v>0</v>
      </c>
      <c r="AM244">
        <v>0</v>
      </c>
      <c r="AN244">
        <v>0</v>
      </c>
      <c r="AO244">
        <v>0</v>
      </c>
      <c r="AP244">
        <v>0</v>
      </c>
      <c r="AQ244">
        <v>0</v>
      </c>
      <c r="AR244">
        <v>0</v>
      </c>
      <c r="AS244">
        <v>0</v>
      </c>
      <c r="AT244">
        <v>0</v>
      </c>
      <c r="AU244">
        <v>0</v>
      </c>
      <c r="AV244">
        <v>0</v>
      </c>
      <c r="AW244">
        <v>0</v>
      </c>
      <c r="AX244">
        <v>0</v>
      </c>
      <c r="AY244">
        <v>0</v>
      </c>
      <c r="AZ244">
        <v>0</v>
      </c>
      <c r="BA244">
        <v>0</v>
      </c>
      <c r="BB244">
        <v>0</v>
      </c>
      <c r="BC244">
        <v>0</v>
      </c>
      <c r="BD244">
        <v>0</v>
      </c>
      <c r="BE244">
        <v>0</v>
      </c>
      <c r="BF244">
        <v>0</v>
      </c>
      <c r="BG244">
        <v>0</v>
      </c>
      <c r="BH244">
        <v>0</v>
      </c>
      <c r="BI244">
        <v>0</v>
      </c>
      <c r="BJ244">
        <v>0</v>
      </c>
      <c r="BK244">
        <v>0</v>
      </c>
      <c r="BL244">
        <f t="shared" si="21"/>
        <v>0</v>
      </c>
      <c r="BM244">
        <f t="shared" si="22"/>
        <v>0</v>
      </c>
      <c r="BN244">
        <f t="shared" si="23"/>
        <v>0</v>
      </c>
      <c r="BO244" s="13">
        <f t="shared" si="24"/>
        <v>0</v>
      </c>
      <c r="BP244">
        <f t="shared" si="25"/>
        <v>0</v>
      </c>
      <c r="BQ244">
        <f t="shared" si="26"/>
        <v>0</v>
      </c>
      <c r="BR244">
        <f t="shared" si="27"/>
        <v>0</v>
      </c>
    </row>
    <row r="245" spans="1:70" x14ac:dyDescent="0.35">
      <c r="A245">
        <v>5</v>
      </c>
      <c r="B245">
        <v>0</v>
      </c>
      <c r="C245">
        <v>1</v>
      </c>
      <c r="D245">
        <v>0</v>
      </c>
      <c r="E245">
        <v>0</v>
      </c>
      <c r="F245">
        <v>0</v>
      </c>
      <c r="G245">
        <v>0</v>
      </c>
      <c r="H245">
        <v>0</v>
      </c>
      <c r="I245">
        <v>0</v>
      </c>
      <c r="J245">
        <v>0</v>
      </c>
      <c r="K245">
        <v>0</v>
      </c>
      <c r="L245">
        <v>0</v>
      </c>
      <c r="M245">
        <v>0</v>
      </c>
      <c r="N245">
        <v>0</v>
      </c>
      <c r="O245">
        <v>0</v>
      </c>
      <c r="P245">
        <v>0</v>
      </c>
      <c r="Q245">
        <v>0</v>
      </c>
      <c r="R245">
        <v>0</v>
      </c>
      <c r="S245">
        <v>0</v>
      </c>
      <c r="T245">
        <v>0</v>
      </c>
      <c r="U245">
        <v>0</v>
      </c>
      <c r="V245">
        <v>0</v>
      </c>
      <c r="W245">
        <v>0</v>
      </c>
      <c r="X245">
        <v>0</v>
      </c>
      <c r="Y245">
        <v>0</v>
      </c>
      <c r="Z245">
        <v>0</v>
      </c>
      <c r="AA245">
        <v>0</v>
      </c>
      <c r="AB245">
        <v>0</v>
      </c>
      <c r="AC245">
        <v>0</v>
      </c>
      <c r="AD245">
        <v>0</v>
      </c>
      <c r="AE245">
        <v>0</v>
      </c>
      <c r="AF245" s="13">
        <v>0</v>
      </c>
      <c r="AG245" s="13">
        <v>0</v>
      </c>
      <c r="AH245" s="13">
        <v>0</v>
      </c>
      <c r="AI245" s="13">
        <v>0</v>
      </c>
      <c r="AJ245" s="13">
        <v>0</v>
      </c>
      <c r="AK245" s="13">
        <v>0</v>
      </c>
      <c r="AL245">
        <v>0</v>
      </c>
      <c r="AM245">
        <v>0</v>
      </c>
      <c r="AN245">
        <v>0</v>
      </c>
      <c r="AO245">
        <v>0</v>
      </c>
      <c r="AP245">
        <v>0</v>
      </c>
      <c r="AQ245">
        <v>0</v>
      </c>
      <c r="AR245">
        <v>0</v>
      </c>
      <c r="AS245">
        <v>0</v>
      </c>
      <c r="AT245">
        <v>0</v>
      </c>
      <c r="AU245">
        <v>0</v>
      </c>
      <c r="AV245">
        <v>0</v>
      </c>
      <c r="AW245">
        <v>0</v>
      </c>
      <c r="AX245">
        <v>0</v>
      </c>
      <c r="AY245">
        <v>0</v>
      </c>
      <c r="AZ245">
        <v>0</v>
      </c>
      <c r="BA245">
        <v>0</v>
      </c>
      <c r="BB245">
        <v>0</v>
      </c>
      <c r="BC245">
        <v>0</v>
      </c>
      <c r="BD245">
        <v>0</v>
      </c>
      <c r="BE245">
        <v>0</v>
      </c>
      <c r="BF245">
        <v>0</v>
      </c>
      <c r="BG245">
        <v>0</v>
      </c>
      <c r="BH245">
        <v>0</v>
      </c>
      <c r="BI245">
        <v>0</v>
      </c>
      <c r="BJ245">
        <v>0</v>
      </c>
      <c r="BK245">
        <v>0</v>
      </c>
      <c r="BL245">
        <f t="shared" si="21"/>
        <v>0</v>
      </c>
      <c r="BM245">
        <f t="shared" si="22"/>
        <v>0</v>
      </c>
      <c r="BN245">
        <f t="shared" si="23"/>
        <v>0</v>
      </c>
      <c r="BO245" s="13">
        <f t="shared" si="24"/>
        <v>0</v>
      </c>
      <c r="BP245">
        <f t="shared" si="25"/>
        <v>0</v>
      </c>
      <c r="BQ245">
        <f t="shared" si="26"/>
        <v>0</v>
      </c>
      <c r="BR245">
        <f t="shared" si="27"/>
        <v>0</v>
      </c>
    </row>
    <row r="246" spans="1:70" x14ac:dyDescent="0.35">
      <c r="A246">
        <v>5</v>
      </c>
      <c r="B246">
        <v>0</v>
      </c>
      <c r="C246">
        <v>1</v>
      </c>
      <c r="D246">
        <v>0</v>
      </c>
      <c r="E246">
        <v>0</v>
      </c>
      <c r="F246">
        <v>0</v>
      </c>
      <c r="G246">
        <v>0</v>
      </c>
      <c r="H246">
        <v>0</v>
      </c>
      <c r="I246">
        <v>0</v>
      </c>
      <c r="J246">
        <v>0</v>
      </c>
      <c r="K246">
        <v>0</v>
      </c>
      <c r="L246">
        <v>0</v>
      </c>
      <c r="M246">
        <v>0</v>
      </c>
      <c r="N246">
        <v>0</v>
      </c>
      <c r="O246">
        <v>0</v>
      </c>
      <c r="P246">
        <v>0</v>
      </c>
      <c r="Q246">
        <v>0</v>
      </c>
      <c r="R246">
        <v>0</v>
      </c>
      <c r="S246">
        <v>0</v>
      </c>
      <c r="T246">
        <v>0</v>
      </c>
      <c r="U246">
        <v>0</v>
      </c>
      <c r="V246">
        <v>0</v>
      </c>
      <c r="W246">
        <v>0</v>
      </c>
      <c r="X246">
        <v>0</v>
      </c>
      <c r="Y246">
        <v>0</v>
      </c>
      <c r="Z246">
        <v>0</v>
      </c>
      <c r="AA246">
        <v>0</v>
      </c>
      <c r="AB246">
        <v>0</v>
      </c>
      <c r="AC246">
        <v>0</v>
      </c>
      <c r="AD246">
        <v>0</v>
      </c>
      <c r="AE246">
        <v>0</v>
      </c>
      <c r="AF246" s="13">
        <v>0</v>
      </c>
      <c r="AG246" s="13">
        <v>0</v>
      </c>
      <c r="AH246" s="13">
        <v>0</v>
      </c>
      <c r="AI246" s="13">
        <v>0</v>
      </c>
      <c r="AJ246" s="13">
        <v>0</v>
      </c>
      <c r="AK246" s="13">
        <v>0</v>
      </c>
      <c r="AL246">
        <v>0</v>
      </c>
      <c r="AM246">
        <v>0</v>
      </c>
      <c r="AN246">
        <v>0</v>
      </c>
      <c r="AO246">
        <v>0</v>
      </c>
      <c r="AP246">
        <v>0</v>
      </c>
      <c r="AQ246">
        <v>0</v>
      </c>
      <c r="AR246">
        <v>0</v>
      </c>
      <c r="AS246">
        <v>0</v>
      </c>
      <c r="AT246">
        <v>0</v>
      </c>
      <c r="AU246">
        <v>0</v>
      </c>
      <c r="AV246">
        <v>0</v>
      </c>
      <c r="AW246">
        <v>0</v>
      </c>
      <c r="AX246">
        <v>0</v>
      </c>
      <c r="AY246">
        <v>0</v>
      </c>
      <c r="AZ246">
        <v>0</v>
      </c>
      <c r="BA246">
        <v>0</v>
      </c>
      <c r="BB246">
        <v>0</v>
      </c>
      <c r="BC246">
        <v>0</v>
      </c>
      <c r="BD246">
        <v>0</v>
      </c>
      <c r="BE246">
        <v>0</v>
      </c>
      <c r="BF246">
        <v>0</v>
      </c>
      <c r="BG246">
        <v>0</v>
      </c>
      <c r="BH246">
        <v>0</v>
      </c>
      <c r="BI246">
        <v>0</v>
      </c>
      <c r="BJ246">
        <v>0</v>
      </c>
      <c r="BK246">
        <v>0</v>
      </c>
      <c r="BL246">
        <f t="shared" si="21"/>
        <v>0</v>
      </c>
      <c r="BM246">
        <f t="shared" si="22"/>
        <v>0</v>
      </c>
      <c r="BN246">
        <f t="shared" si="23"/>
        <v>0</v>
      </c>
      <c r="BO246" s="13">
        <f t="shared" si="24"/>
        <v>0</v>
      </c>
      <c r="BP246">
        <f t="shared" si="25"/>
        <v>0</v>
      </c>
      <c r="BQ246">
        <f t="shared" si="26"/>
        <v>0</v>
      </c>
      <c r="BR246">
        <f t="shared" si="27"/>
        <v>0</v>
      </c>
    </row>
    <row r="247" spans="1:70" x14ac:dyDescent="0.35">
      <c r="A247">
        <v>5</v>
      </c>
      <c r="B247">
        <v>1</v>
      </c>
      <c r="C247">
        <v>1</v>
      </c>
      <c r="D247">
        <v>0</v>
      </c>
      <c r="E247">
        <v>0</v>
      </c>
      <c r="F247">
        <v>0</v>
      </c>
      <c r="G247">
        <v>0</v>
      </c>
      <c r="H247">
        <v>0</v>
      </c>
      <c r="I247">
        <v>0</v>
      </c>
      <c r="J247">
        <v>0</v>
      </c>
      <c r="K247">
        <v>0</v>
      </c>
      <c r="L247">
        <v>0</v>
      </c>
      <c r="M247">
        <v>0</v>
      </c>
      <c r="N247">
        <v>0</v>
      </c>
      <c r="O247">
        <v>0</v>
      </c>
      <c r="P247">
        <v>0</v>
      </c>
      <c r="Q247">
        <v>0</v>
      </c>
      <c r="R247">
        <v>0</v>
      </c>
      <c r="S247">
        <v>0</v>
      </c>
      <c r="T247">
        <v>0</v>
      </c>
      <c r="U247">
        <v>0</v>
      </c>
      <c r="V247">
        <v>0</v>
      </c>
      <c r="W247">
        <v>0</v>
      </c>
      <c r="X247">
        <v>0</v>
      </c>
      <c r="Y247">
        <v>0</v>
      </c>
      <c r="Z247">
        <v>0</v>
      </c>
      <c r="AA247">
        <v>0</v>
      </c>
      <c r="AB247">
        <v>0</v>
      </c>
      <c r="AC247">
        <v>0</v>
      </c>
      <c r="AD247">
        <v>0</v>
      </c>
      <c r="AE247">
        <v>0</v>
      </c>
      <c r="AF247">
        <v>0</v>
      </c>
      <c r="AG247">
        <v>0</v>
      </c>
      <c r="AH247">
        <v>0</v>
      </c>
      <c r="AI247">
        <v>0</v>
      </c>
      <c r="AJ247">
        <v>0</v>
      </c>
      <c r="AK247">
        <v>0</v>
      </c>
      <c r="AL247">
        <v>0</v>
      </c>
      <c r="AM247">
        <v>0</v>
      </c>
      <c r="AN247">
        <v>0</v>
      </c>
      <c r="AO247">
        <v>0</v>
      </c>
      <c r="AP247">
        <v>0</v>
      </c>
      <c r="AQ247">
        <v>0</v>
      </c>
      <c r="AR247">
        <v>0</v>
      </c>
      <c r="AS247">
        <v>0</v>
      </c>
      <c r="AT247">
        <v>0</v>
      </c>
      <c r="AU247">
        <v>0</v>
      </c>
      <c r="AV247">
        <v>0</v>
      </c>
      <c r="AW247">
        <v>0</v>
      </c>
      <c r="AX247">
        <v>0</v>
      </c>
      <c r="AY247">
        <v>0</v>
      </c>
      <c r="AZ247">
        <v>0</v>
      </c>
      <c r="BA247">
        <v>0</v>
      </c>
      <c r="BB247">
        <v>0</v>
      </c>
      <c r="BC247">
        <v>0</v>
      </c>
      <c r="BD247">
        <v>0</v>
      </c>
      <c r="BE247">
        <v>0</v>
      </c>
      <c r="BF247">
        <v>0</v>
      </c>
      <c r="BG247">
        <v>0</v>
      </c>
      <c r="BH247">
        <v>0</v>
      </c>
      <c r="BI247">
        <v>0</v>
      </c>
      <c r="BJ247">
        <v>0</v>
      </c>
      <c r="BK247">
        <v>0</v>
      </c>
      <c r="BL247">
        <f t="shared" si="21"/>
        <v>0</v>
      </c>
      <c r="BM247">
        <f t="shared" si="22"/>
        <v>0</v>
      </c>
      <c r="BN247">
        <f t="shared" si="23"/>
        <v>0</v>
      </c>
      <c r="BO247" s="13">
        <f t="shared" si="24"/>
        <v>0</v>
      </c>
      <c r="BP247">
        <f t="shared" si="25"/>
        <v>0</v>
      </c>
      <c r="BQ247">
        <f t="shared" si="26"/>
        <v>0</v>
      </c>
      <c r="BR247">
        <f t="shared" si="27"/>
        <v>0</v>
      </c>
    </row>
    <row r="248" spans="1:70" x14ac:dyDescent="0.35">
      <c r="A248">
        <v>5</v>
      </c>
      <c r="B248">
        <v>1</v>
      </c>
      <c r="C248">
        <v>1</v>
      </c>
      <c r="D248">
        <v>0</v>
      </c>
      <c r="E248">
        <v>0</v>
      </c>
      <c r="F248">
        <v>0</v>
      </c>
      <c r="G248">
        <v>0</v>
      </c>
      <c r="H248">
        <v>0</v>
      </c>
      <c r="I248">
        <v>0</v>
      </c>
      <c r="J248">
        <v>0</v>
      </c>
      <c r="K248">
        <v>0</v>
      </c>
      <c r="L248">
        <v>0</v>
      </c>
      <c r="M248">
        <v>0</v>
      </c>
      <c r="N248">
        <v>0</v>
      </c>
      <c r="O248">
        <v>0</v>
      </c>
      <c r="P248">
        <v>0</v>
      </c>
      <c r="Q248">
        <v>0</v>
      </c>
      <c r="R248">
        <v>0</v>
      </c>
      <c r="S248">
        <v>0</v>
      </c>
      <c r="T248">
        <v>0</v>
      </c>
      <c r="U248">
        <v>0</v>
      </c>
      <c r="V248">
        <v>0</v>
      </c>
      <c r="W248">
        <v>0</v>
      </c>
      <c r="X248">
        <v>0</v>
      </c>
      <c r="Y248">
        <v>0</v>
      </c>
      <c r="Z248">
        <v>0</v>
      </c>
      <c r="AA248">
        <v>0</v>
      </c>
      <c r="AB248">
        <v>0</v>
      </c>
      <c r="AC248">
        <v>0</v>
      </c>
      <c r="AD248">
        <v>0</v>
      </c>
      <c r="AE248">
        <v>0</v>
      </c>
      <c r="AF248">
        <v>0</v>
      </c>
      <c r="AG248">
        <v>0</v>
      </c>
      <c r="AH248">
        <v>0</v>
      </c>
      <c r="AI248">
        <v>0</v>
      </c>
      <c r="AJ248">
        <v>0</v>
      </c>
      <c r="AK248">
        <v>0</v>
      </c>
      <c r="AL248">
        <v>0</v>
      </c>
      <c r="AM248">
        <v>0</v>
      </c>
      <c r="AN248">
        <v>0</v>
      </c>
      <c r="AO248">
        <v>0</v>
      </c>
      <c r="AP248">
        <v>0</v>
      </c>
      <c r="AQ248">
        <v>0</v>
      </c>
      <c r="AR248">
        <v>0</v>
      </c>
      <c r="AS248">
        <v>0</v>
      </c>
      <c r="AT248">
        <v>0</v>
      </c>
      <c r="AU248">
        <v>0</v>
      </c>
      <c r="AV248">
        <v>0</v>
      </c>
      <c r="AW248">
        <v>0</v>
      </c>
      <c r="AX248">
        <v>0</v>
      </c>
      <c r="AY248">
        <v>0</v>
      </c>
      <c r="AZ248">
        <v>0</v>
      </c>
      <c r="BA248">
        <v>0</v>
      </c>
      <c r="BB248">
        <v>0</v>
      </c>
      <c r="BC248">
        <v>0</v>
      </c>
      <c r="BD248">
        <v>0</v>
      </c>
      <c r="BE248">
        <v>0</v>
      </c>
      <c r="BF248">
        <v>0</v>
      </c>
      <c r="BG248">
        <v>0</v>
      </c>
      <c r="BH248">
        <v>0</v>
      </c>
      <c r="BI248">
        <v>0</v>
      </c>
      <c r="BJ248">
        <v>0</v>
      </c>
      <c r="BK248">
        <v>0</v>
      </c>
      <c r="BL248">
        <f t="shared" si="21"/>
        <v>0</v>
      </c>
      <c r="BM248">
        <f t="shared" si="22"/>
        <v>0</v>
      </c>
      <c r="BN248">
        <f t="shared" si="23"/>
        <v>0</v>
      </c>
      <c r="BO248" s="13">
        <f t="shared" si="24"/>
        <v>0</v>
      </c>
      <c r="BP248">
        <f t="shared" si="25"/>
        <v>0</v>
      </c>
      <c r="BQ248">
        <f t="shared" si="26"/>
        <v>0</v>
      </c>
      <c r="BR248">
        <f t="shared" si="27"/>
        <v>0</v>
      </c>
    </row>
    <row r="249" spans="1:70" x14ac:dyDescent="0.35">
      <c r="A249">
        <v>5</v>
      </c>
      <c r="B249">
        <v>1</v>
      </c>
      <c r="C249">
        <v>1</v>
      </c>
      <c r="D249">
        <v>0</v>
      </c>
      <c r="E249">
        <v>0</v>
      </c>
      <c r="F249">
        <v>0</v>
      </c>
      <c r="G249">
        <v>0</v>
      </c>
      <c r="H249">
        <v>0</v>
      </c>
      <c r="I249">
        <v>0</v>
      </c>
      <c r="J249">
        <v>0</v>
      </c>
      <c r="K249">
        <v>0</v>
      </c>
      <c r="L249">
        <v>0</v>
      </c>
      <c r="M249">
        <v>0</v>
      </c>
      <c r="N249">
        <v>0</v>
      </c>
      <c r="O249">
        <v>0</v>
      </c>
      <c r="P249">
        <v>0</v>
      </c>
      <c r="Q249">
        <v>0</v>
      </c>
      <c r="R249">
        <v>0</v>
      </c>
      <c r="S249">
        <v>0</v>
      </c>
      <c r="T249">
        <v>0</v>
      </c>
      <c r="U249">
        <v>0</v>
      </c>
      <c r="V249">
        <v>0</v>
      </c>
      <c r="W249">
        <v>0</v>
      </c>
      <c r="X249">
        <v>0</v>
      </c>
      <c r="Y249">
        <v>0</v>
      </c>
      <c r="Z249">
        <v>0</v>
      </c>
      <c r="AA249">
        <v>0</v>
      </c>
      <c r="AB249">
        <v>0</v>
      </c>
      <c r="AC249">
        <v>0</v>
      </c>
      <c r="AD249">
        <v>0</v>
      </c>
      <c r="AE249">
        <v>0</v>
      </c>
      <c r="AF249">
        <v>0</v>
      </c>
      <c r="AG249">
        <v>0</v>
      </c>
      <c r="AH249">
        <v>0</v>
      </c>
      <c r="AI249">
        <v>0</v>
      </c>
      <c r="AJ249">
        <v>0</v>
      </c>
      <c r="AK249">
        <v>0</v>
      </c>
      <c r="AL249">
        <v>0</v>
      </c>
      <c r="AM249">
        <v>0</v>
      </c>
      <c r="AN249">
        <v>0</v>
      </c>
      <c r="AO249">
        <v>0</v>
      </c>
      <c r="AP249">
        <v>0</v>
      </c>
      <c r="AQ249">
        <v>0</v>
      </c>
      <c r="AR249">
        <v>0</v>
      </c>
      <c r="AS249">
        <v>0</v>
      </c>
      <c r="AT249">
        <v>0</v>
      </c>
      <c r="AU249">
        <v>0</v>
      </c>
      <c r="AV249">
        <v>0</v>
      </c>
      <c r="AW249">
        <v>0</v>
      </c>
      <c r="AX249">
        <v>0</v>
      </c>
      <c r="AY249">
        <v>0</v>
      </c>
      <c r="AZ249">
        <v>0</v>
      </c>
      <c r="BA249">
        <v>0</v>
      </c>
      <c r="BB249">
        <v>0</v>
      </c>
      <c r="BC249">
        <v>0</v>
      </c>
      <c r="BD249">
        <v>0</v>
      </c>
      <c r="BE249">
        <v>0</v>
      </c>
      <c r="BF249">
        <v>0</v>
      </c>
      <c r="BG249">
        <v>0</v>
      </c>
      <c r="BH249">
        <v>0</v>
      </c>
      <c r="BI249">
        <v>0</v>
      </c>
      <c r="BJ249">
        <v>0</v>
      </c>
      <c r="BK249">
        <v>0</v>
      </c>
      <c r="BL249">
        <f t="shared" si="21"/>
        <v>0</v>
      </c>
      <c r="BM249">
        <f t="shared" si="22"/>
        <v>0</v>
      </c>
      <c r="BN249">
        <f t="shared" si="23"/>
        <v>0</v>
      </c>
      <c r="BO249" s="13">
        <f t="shared" si="24"/>
        <v>0</v>
      </c>
      <c r="BP249">
        <f t="shared" si="25"/>
        <v>0</v>
      </c>
      <c r="BQ249">
        <f t="shared" si="26"/>
        <v>0</v>
      </c>
      <c r="BR249">
        <f t="shared" si="27"/>
        <v>0</v>
      </c>
    </row>
    <row r="250" spans="1:70" x14ac:dyDescent="0.35">
      <c r="A250">
        <v>5</v>
      </c>
      <c r="B250">
        <v>1</v>
      </c>
      <c r="C250">
        <v>1</v>
      </c>
      <c r="D250">
        <v>0</v>
      </c>
      <c r="E250">
        <v>0</v>
      </c>
      <c r="F250">
        <v>0</v>
      </c>
      <c r="G250">
        <v>0</v>
      </c>
      <c r="H250">
        <v>0</v>
      </c>
      <c r="I250">
        <v>0</v>
      </c>
      <c r="J250">
        <v>0</v>
      </c>
      <c r="K250">
        <v>0</v>
      </c>
      <c r="L250">
        <v>0</v>
      </c>
      <c r="M250">
        <v>0</v>
      </c>
      <c r="N250">
        <v>0</v>
      </c>
      <c r="O250">
        <v>0</v>
      </c>
      <c r="P250">
        <v>0</v>
      </c>
      <c r="Q250">
        <v>0</v>
      </c>
      <c r="R250">
        <v>0</v>
      </c>
      <c r="S250">
        <v>0</v>
      </c>
      <c r="T250">
        <v>0</v>
      </c>
      <c r="U250">
        <v>0</v>
      </c>
      <c r="V250">
        <v>0</v>
      </c>
      <c r="W250">
        <v>0</v>
      </c>
      <c r="X250">
        <v>0</v>
      </c>
      <c r="Y250">
        <v>0</v>
      </c>
      <c r="Z250">
        <v>0</v>
      </c>
      <c r="AA250">
        <v>0</v>
      </c>
      <c r="AB250">
        <v>0</v>
      </c>
      <c r="AC250">
        <v>0</v>
      </c>
      <c r="AD250">
        <v>0</v>
      </c>
      <c r="AE250">
        <v>0</v>
      </c>
      <c r="AF250">
        <v>0</v>
      </c>
      <c r="AG250">
        <v>0</v>
      </c>
      <c r="AH250">
        <v>0</v>
      </c>
      <c r="AI250">
        <v>0</v>
      </c>
      <c r="AJ250">
        <v>0</v>
      </c>
      <c r="AK250">
        <v>0</v>
      </c>
      <c r="AL250">
        <v>0</v>
      </c>
      <c r="AM250">
        <v>0</v>
      </c>
      <c r="AN250">
        <v>0</v>
      </c>
      <c r="AO250">
        <v>0</v>
      </c>
      <c r="AP250">
        <v>0</v>
      </c>
      <c r="AQ250">
        <v>0</v>
      </c>
      <c r="AR250">
        <v>0</v>
      </c>
      <c r="AS250">
        <v>0</v>
      </c>
      <c r="AT250">
        <v>0</v>
      </c>
      <c r="AU250">
        <v>0</v>
      </c>
      <c r="AV250">
        <v>0</v>
      </c>
      <c r="AW250">
        <v>0</v>
      </c>
      <c r="AX250">
        <v>0</v>
      </c>
      <c r="AY250">
        <v>0</v>
      </c>
      <c r="AZ250">
        <v>0</v>
      </c>
      <c r="BA250">
        <v>0</v>
      </c>
      <c r="BB250">
        <v>0</v>
      </c>
      <c r="BC250">
        <v>0</v>
      </c>
      <c r="BD250">
        <v>0</v>
      </c>
      <c r="BE250">
        <v>0</v>
      </c>
      <c r="BF250">
        <v>0</v>
      </c>
      <c r="BG250">
        <v>0</v>
      </c>
      <c r="BH250">
        <v>0</v>
      </c>
      <c r="BI250">
        <v>0</v>
      </c>
      <c r="BJ250">
        <v>0</v>
      </c>
      <c r="BK250">
        <v>0</v>
      </c>
      <c r="BL250">
        <f t="shared" si="21"/>
        <v>0</v>
      </c>
      <c r="BM250">
        <f t="shared" si="22"/>
        <v>0</v>
      </c>
      <c r="BN250">
        <f t="shared" si="23"/>
        <v>0</v>
      </c>
      <c r="BO250" s="13">
        <f t="shared" si="24"/>
        <v>0</v>
      </c>
      <c r="BP250">
        <f t="shared" si="25"/>
        <v>0</v>
      </c>
      <c r="BQ250">
        <f t="shared" si="26"/>
        <v>0</v>
      </c>
      <c r="BR250">
        <f t="shared" si="27"/>
        <v>0</v>
      </c>
    </row>
    <row r="251" spans="1:70" x14ac:dyDescent="0.35">
      <c r="A251">
        <v>5</v>
      </c>
      <c r="B251">
        <v>1</v>
      </c>
      <c r="C251">
        <v>1</v>
      </c>
      <c r="D251">
        <v>0</v>
      </c>
      <c r="E251">
        <v>0</v>
      </c>
      <c r="F251">
        <v>0</v>
      </c>
      <c r="G251">
        <v>0</v>
      </c>
      <c r="H251">
        <v>0</v>
      </c>
      <c r="I251">
        <v>0</v>
      </c>
      <c r="J251">
        <v>0</v>
      </c>
      <c r="K251">
        <v>0</v>
      </c>
      <c r="L251">
        <v>0</v>
      </c>
      <c r="M251">
        <v>0</v>
      </c>
      <c r="N251">
        <v>0</v>
      </c>
      <c r="O251">
        <v>0</v>
      </c>
      <c r="P251">
        <v>0</v>
      </c>
      <c r="Q251">
        <v>0</v>
      </c>
      <c r="R251">
        <v>0</v>
      </c>
      <c r="S251">
        <v>0</v>
      </c>
      <c r="T251">
        <v>0</v>
      </c>
      <c r="U251">
        <v>0</v>
      </c>
      <c r="V251">
        <v>0</v>
      </c>
      <c r="W251">
        <v>0</v>
      </c>
      <c r="X251">
        <v>0</v>
      </c>
      <c r="Y251">
        <v>0</v>
      </c>
      <c r="Z251">
        <v>0</v>
      </c>
      <c r="AA251">
        <v>0</v>
      </c>
      <c r="AB251">
        <v>0</v>
      </c>
      <c r="AC251">
        <v>0</v>
      </c>
      <c r="AD251">
        <v>0</v>
      </c>
      <c r="AE251">
        <v>0</v>
      </c>
      <c r="AF251">
        <v>0</v>
      </c>
      <c r="AG251">
        <v>0</v>
      </c>
      <c r="AH251">
        <v>0</v>
      </c>
      <c r="AI251">
        <v>0</v>
      </c>
      <c r="AJ251">
        <v>0</v>
      </c>
      <c r="AK251">
        <v>0</v>
      </c>
      <c r="AL251">
        <v>0</v>
      </c>
      <c r="AM251">
        <v>0</v>
      </c>
      <c r="AN251">
        <v>0</v>
      </c>
      <c r="AO251">
        <v>0</v>
      </c>
      <c r="AP251">
        <v>0</v>
      </c>
      <c r="AQ251">
        <v>0</v>
      </c>
      <c r="AR251">
        <v>0</v>
      </c>
      <c r="AS251">
        <v>0</v>
      </c>
      <c r="AT251">
        <v>0</v>
      </c>
      <c r="AU251">
        <v>0</v>
      </c>
      <c r="AV251">
        <v>0</v>
      </c>
      <c r="AW251">
        <v>0</v>
      </c>
      <c r="AX251">
        <v>0</v>
      </c>
      <c r="AY251">
        <v>0</v>
      </c>
      <c r="AZ251">
        <v>0</v>
      </c>
      <c r="BA251">
        <v>0</v>
      </c>
      <c r="BB251">
        <v>0</v>
      </c>
      <c r="BC251">
        <v>0</v>
      </c>
      <c r="BD251">
        <v>0</v>
      </c>
      <c r="BE251">
        <v>0</v>
      </c>
      <c r="BF251">
        <v>0</v>
      </c>
      <c r="BG251">
        <v>0</v>
      </c>
      <c r="BH251">
        <v>0</v>
      </c>
      <c r="BI251">
        <v>0</v>
      </c>
      <c r="BJ251">
        <v>0</v>
      </c>
      <c r="BK251">
        <v>0</v>
      </c>
      <c r="BL251">
        <f t="shared" si="21"/>
        <v>0</v>
      </c>
      <c r="BM251">
        <f t="shared" si="22"/>
        <v>0</v>
      </c>
      <c r="BN251">
        <f t="shared" si="23"/>
        <v>0</v>
      </c>
      <c r="BO251" s="13">
        <f t="shared" si="24"/>
        <v>0</v>
      </c>
      <c r="BP251">
        <f t="shared" si="25"/>
        <v>0</v>
      </c>
      <c r="BQ251">
        <f t="shared" si="26"/>
        <v>0</v>
      </c>
      <c r="BR251">
        <f t="shared" si="27"/>
        <v>0</v>
      </c>
    </row>
    <row r="252" spans="1:70" x14ac:dyDescent="0.35">
      <c r="A252">
        <v>6</v>
      </c>
      <c r="B252">
        <v>0</v>
      </c>
      <c r="C252">
        <v>1</v>
      </c>
      <c r="D252">
        <v>0</v>
      </c>
      <c r="E252">
        <v>0</v>
      </c>
      <c r="F252">
        <v>0</v>
      </c>
      <c r="G252">
        <v>0</v>
      </c>
      <c r="H252">
        <v>0</v>
      </c>
      <c r="I252">
        <v>0</v>
      </c>
      <c r="J252">
        <v>0</v>
      </c>
      <c r="K252">
        <v>0</v>
      </c>
      <c r="L252">
        <v>0</v>
      </c>
      <c r="M252">
        <v>0</v>
      </c>
      <c r="N252">
        <v>0</v>
      </c>
      <c r="O252">
        <v>0</v>
      </c>
      <c r="P252">
        <v>0</v>
      </c>
      <c r="Q252">
        <v>0</v>
      </c>
      <c r="R252">
        <v>0</v>
      </c>
      <c r="S252">
        <v>0</v>
      </c>
      <c r="T252">
        <v>0</v>
      </c>
      <c r="U252">
        <v>0</v>
      </c>
      <c r="V252">
        <v>0</v>
      </c>
      <c r="W252">
        <v>0</v>
      </c>
      <c r="X252">
        <v>0</v>
      </c>
      <c r="Y252">
        <v>0</v>
      </c>
      <c r="Z252">
        <v>0</v>
      </c>
      <c r="AA252">
        <v>0</v>
      </c>
      <c r="AB252">
        <v>0</v>
      </c>
      <c r="AC252">
        <v>0</v>
      </c>
      <c r="AD252">
        <v>0</v>
      </c>
      <c r="AE252">
        <v>0</v>
      </c>
      <c r="AF252" s="13">
        <v>0</v>
      </c>
      <c r="AG252" s="13">
        <v>0</v>
      </c>
      <c r="AH252" s="13">
        <v>0</v>
      </c>
      <c r="AI252" s="13">
        <v>0</v>
      </c>
      <c r="AJ252" s="13">
        <v>0</v>
      </c>
      <c r="AK252" s="13">
        <v>0</v>
      </c>
      <c r="AL252">
        <v>0</v>
      </c>
      <c r="AM252">
        <v>0</v>
      </c>
      <c r="AN252">
        <v>0</v>
      </c>
      <c r="AO252">
        <v>0</v>
      </c>
      <c r="AP252">
        <v>0</v>
      </c>
      <c r="AQ252">
        <v>0</v>
      </c>
      <c r="AR252">
        <v>0</v>
      </c>
      <c r="AS252">
        <v>0</v>
      </c>
      <c r="AT252">
        <v>0</v>
      </c>
      <c r="AU252">
        <v>0</v>
      </c>
      <c r="AV252">
        <v>0</v>
      </c>
      <c r="AW252">
        <v>0</v>
      </c>
      <c r="AX252">
        <v>0</v>
      </c>
      <c r="AY252">
        <v>0</v>
      </c>
      <c r="AZ252">
        <v>0</v>
      </c>
      <c r="BA252">
        <v>0</v>
      </c>
      <c r="BB252">
        <v>0</v>
      </c>
      <c r="BC252">
        <v>0</v>
      </c>
      <c r="BD252">
        <v>0</v>
      </c>
      <c r="BE252">
        <v>0</v>
      </c>
      <c r="BF252">
        <v>0</v>
      </c>
      <c r="BG252">
        <v>0</v>
      </c>
      <c r="BH252">
        <v>0</v>
      </c>
      <c r="BI252">
        <v>0</v>
      </c>
      <c r="BJ252">
        <v>0</v>
      </c>
      <c r="BK252">
        <v>0</v>
      </c>
      <c r="BL252">
        <f t="shared" si="21"/>
        <v>0</v>
      </c>
      <c r="BM252">
        <f t="shared" si="22"/>
        <v>0</v>
      </c>
      <c r="BN252">
        <f t="shared" si="23"/>
        <v>0</v>
      </c>
      <c r="BO252" s="13">
        <f t="shared" si="24"/>
        <v>0</v>
      </c>
      <c r="BP252">
        <f t="shared" si="25"/>
        <v>0</v>
      </c>
      <c r="BQ252">
        <f t="shared" si="26"/>
        <v>0</v>
      </c>
      <c r="BR252">
        <f t="shared" si="27"/>
        <v>0</v>
      </c>
    </row>
    <row r="253" spans="1:70" x14ac:dyDescent="0.35">
      <c r="A253">
        <v>6</v>
      </c>
      <c r="B253">
        <v>0</v>
      </c>
      <c r="C253">
        <v>1</v>
      </c>
      <c r="D253">
        <v>0</v>
      </c>
      <c r="E253">
        <v>0</v>
      </c>
      <c r="F253">
        <v>0</v>
      </c>
      <c r="G253">
        <v>0</v>
      </c>
      <c r="H253">
        <v>0</v>
      </c>
      <c r="I253">
        <v>0</v>
      </c>
      <c r="J253">
        <v>0</v>
      </c>
      <c r="K253">
        <v>0</v>
      </c>
      <c r="L253">
        <v>0</v>
      </c>
      <c r="M253">
        <v>0</v>
      </c>
      <c r="N253">
        <v>0</v>
      </c>
      <c r="O253">
        <v>0</v>
      </c>
      <c r="P253">
        <v>0</v>
      </c>
      <c r="Q253">
        <v>0</v>
      </c>
      <c r="R253">
        <v>0</v>
      </c>
      <c r="S253">
        <v>0</v>
      </c>
      <c r="T253">
        <v>0</v>
      </c>
      <c r="U253">
        <v>0</v>
      </c>
      <c r="V253">
        <v>0</v>
      </c>
      <c r="W253">
        <v>0</v>
      </c>
      <c r="X253">
        <v>0</v>
      </c>
      <c r="Y253">
        <v>0</v>
      </c>
      <c r="Z253">
        <v>0</v>
      </c>
      <c r="AA253">
        <v>0</v>
      </c>
      <c r="AB253">
        <v>0</v>
      </c>
      <c r="AC253">
        <v>0</v>
      </c>
      <c r="AD253">
        <v>0</v>
      </c>
      <c r="AE253">
        <v>0</v>
      </c>
      <c r="AF253" s="13">
        <v>0</v>
      </c>
      <c r="AG253" s="13">
        <v>0</v>
      </c>
      <c r="AH253" s="13">
        <v>0</v>
      </c>
      <c r="AI253" s="13">
        <v>0</v>
      </c>
      <c r="AJ253" s="13">
        <v>0</v>
      </c>
      <c r="AK253" s="13">
        <v>0</v>
      </c>
      <c r="AL253">
        <v>0</v>
      </c>
      <c r="AM253">
        <v>0</v>
      </c>
      <c r="AN253">
        <v>0</v>
      </c>
      <c r="AO253">
        <v>0</v>
      </c>
      <c r="AP253">
        <v>0</v>
      </c>
      <c r="AQ253">
        <v>0</v>
      </c>
      <c r="AR253">
        <v>0</v>
      </c>
      <c r="AS253">
        <v>0</v>
      </c>
      <c r="AT253">
        <v>0</v>
      </c>
      <c r="AU253">
        <v>0</v>
      </c>
      <c r="AV253">
        <v>0</v>
      </c>
      <c r="AW253">
        <v>0</v>
      </c>
      <c r="AX253">
        <v>0</v>
      </c>
      <c r="AY253">
        <v>0</v>
      </c>
      <c r="AZ253">
        <v>0</v>
      </c>
      <c r="BA253">
        <v>0</v>
      </c>
      <c r="BB253">
        <v>0</v>
      </c>
      <c r="BC253">
        <v>0</v>
      </c>
      <c r="BD253">
        <v>0</v>
      </c>
      <c r="BE253">
        <v>0</v>
      </c>
      <c r="BF253">
        <v>0</v>
      </c>
      <c r="BG253">
        <v>0</v>
      </c>
      <c r="BH253">
        <v>0</v>
      </c>
      <c r="BI253">
        <v>0</v>
      </c>
      <c r="BJ253">
        <v>0</v>
      </c>
      <c r="BK253">
        <v>0</v>
      </c>
      <c r="BL253">
        <f t="shared" si="21"/>
        <v>0</v>
      </c>
      <c r="BM253">
        <f t="shared" si="22"/>
        <v>0</v>
      </c>
      <c r="BN253">
        <f t="shared" si="23"/>
        <v>0</v>
      </c>
      <c r="BO253" s="13">
        <f t="shared" si="24"/>
        <v>0</v>
      </c>
      <c r="BP253">
        <f t="shared" si="25"/>
        <v>0</v>
      </c>
      <c r="BQ253">
        <f t="shared" si="26"/>
        <v>0</v>
      </c>
      <c r="BR253">
        <f t="shared" si="27"/>
        <v>0</v>
      </c>
    </row>
    <row r="254" spans="1:70" x14ac:dyDescent="0.35">
      <c r="A254">
        <v>6</v>
      </c>
      <c r="B254">
        <v>0</v>
      </c>
      <c r="C254">
        <v>1</v>
      </c>
      <c r="D254">
        <v>0</v>
      </c>
      <c r="E254">
        <v>0</v>
      </c>
      <c r="F254">
        <v>0</v>
      </c>
      <c r="G254">
        <v>0</v>
      </c>
      <c r="H254">
        <v>0</v>
      </c>
      <c r="I254">
        <v>0</v>
      </c>
      <c r="J254">
        <v>0</v>
      </c>
      <c r="K254">
        <v>0</v>
      </c>
      <c r="L254">
        <v>0</v>
      </c>
      <c r="M254">
        <v>0</v>
      </c>
      <c r="N254">
        <v>0</v>
      </c>
      <c r="O254">
        <v>0</v>
      </c>
      <c r="P254">
        <v>0</v>
      </c>
      <c r="Q254">
        <v>0</v>
      </c>
      <c r="R254">
        <v>0</v>
      </c>
      <c r="S254">
        <v>0</v>
      </c>
      <c r="T254">
        <v>0</v>
      </c>
      <c r="U254">
        <v>0</v>
      </c>
      <c r="V254">
        <v>0</v>
      </c>
      <c r="W254">
        <v>0</v>
      </c>
      <c r="X254">
        <v>0</v>
      </c>
      <c r="Y254">
        <v>0</v>
      </c>
      <c r="Z254">
        <v>0</v>
      </c>
      <c r="AA254">
        <v>0</v>
      </c>
      <c r="AB254">
        <v>0</v>
      </c>
      <c r="AC254">
        <v>0</v>
      </c>
      <c r="AD254">
        <v>0</v>
      </c>
      <c r="AE254">
        <v>0</v>
      </c>
      <c r="AF254" s="13">
        <v>0</v>
      </c>
      <c r="AG254" s="13">
        <v>0</v>
      </c>
      <c r="AH254" s="13">
        <v>0</v>
      </c>
      <c r="AI254" s="13">
        <v>0</v>
      </c>
      <c r="AJ254" s="13">
        <v>0</v>
      </c>
      <c r="AK254" s="13">
        <v>0</v>
      </c>
      <c r="AL254">
        <v>0</v>
      </c>
      <c r="AM254">
        <v>0</v>
      </c>
      <c r="AN254">
        <v>0</v>
      </c>
      <c r="AO254">
        <v>0</v>
      </c>
      <c r="AP254">
        <v>0</v>
      </c>
      <c r="AQ254">
        <v>0</v>
      </c>
      <c r="AR254">
        <v>0</v>
      </c>
      <c r="AS254">
        <v>0</v>
      </c>
      <c r="AT254">
        <v>0</v>
      </c>
      <c r="AU254">
        <v>0</v>
      </c>
      <c r="AV254">
        <v>0</v>
      </c>
      <c r="AW254">
        <v>0</v>
      </c>
      <c r="AX254">
        <v>0</v>
      </c>
      <c r="AY254">
        <v>0</v>
      </c>
      <c r="AZ254">
        <v>0</v>
      </c>
      <c r="BA254">
        <v>0</v>
      </c>
      <c r="BB254">
        <v>0</v>
      </c>
      <c r="BC254">
        <v>0</v>
      </c>
      <c r="BD254">
        <v>0</v>
      </c>
      <c r="BE254">
        <v>0</v>
      </c>
      <c r="BF254">
        <v>0</v>
      </c>
      <c r="BG254">
        <v>0</v>
      </c>
      <c r="BH254">
        <v>0</v>
      </c>
      <c r="BI254">
        <v>0</v>
      </c>
      <c r="BJ254">
        <v>0</v>
      </c>
      <c r="BK254">
        <v>0</v>
      </c>
      <c r="BL254">
        <f t="shared" si="21"/>
        <v>0</v>
      </c>
      <c r="BM254">
        <f t="shared" si="22"/>
        <v>0</v>
      </c>
      <c r="BN254">
        <f t="shared" si="23"/>
        <v>0</v>
      </c>
      <c r="BO254" s="13">
        <f t="shared" si="24"/>
        <v>0</v>
      </c>
      <c r="BP254">
        <f t="shared" si="25"/>
        <v>0</v>
      </c>
      <c r="BQ254">
        <f t="shared" si="26"/>
        <v>0</v>
      </c>
      <c r="BR254">
        <f t="shared" si="27"/>
        <v>0</v>
      </c>
    </row>
    <row r="255" spans="1:70" x14ac:dyDescent="0.35">
      <c r="A255">
        <v>6</v>
      </c>
      <c r="B255">
        <v>0</v>
      </c>
      <c r="C255">
        <v>1</v>
      </c>
      <c r="D255">
        <v>0</v>
      </c>
      <c r="E255">
        <v>0</v>
      </c>
      <c r="F255">
        <v>0</v>
      </c>
      <c r="G255">
        <v>0</v>
      </c>
      <c r="H255">
        <v>0</v>
      </c>
      <c r="I255">
        <v>0</v>
      </c>
      <c r="J255">
        <v>0</v>
      </c>
      <c r="K255">
        <v>0</v>
      </c>
      <c r="L255">
        <v>0</v>
      </c>
      <c r="M255">
        <v>0</v>
      </c>
      <c r="N255">
        <v>0</v>
      </c>
      <c r="O255">
        <v>0</v>
      </c>
      <c r="P255">
        <v>0</v>
      </c>
      <c r="Q255">
        <v>0</v>
      </c>
      <c r="R255">
        <v>0</v>
      </c>
      <c r="S255">
        <v>0</v>
      </c>
      <c r="T255">
        <v>0</v>
      </c>
      <c r="U255">
        <v>0</v>
      </c>
      <c r="V255">
        <v>0</v>
      </c>
      <c r="W255">
        <v>0</v>
      </c>
      <c r="X255">
        <v>0</v>
      </c>
      <c r="Y255">
        <v>0</v>
      </c>
      <c r="Z255">
        <v>0</v>
      </c>
      <c r="AA255">
        <v>0</v>
      </c>
      <c r="AB255">
        <v>0</v>
      </c>
      <c r="AC255">
        <v>0</v>
      </c>
      <c r="AD255">
        <v>0</v>
      </c>
      <c r="AE255">
        <v>0</v>
      </c>
      <c r="AF255" s="13">
        <v>0</v>
      </c>
      <c r="AG255" s="13">
        <v>0</v>
      </c>
      <c r="AH255" s="13">
        <v>0</v>
      </c>
      <c r="AI255" s="13">
        <v>0</v>
      </c>
      <c r="AJ255" s="13">
        <v>0</v>
      </c>
      <c r="AK255" s="13">
        <v>0</v>
      </c>
      <c r="AL255">
        <v>0</v>
      </c>
      <c r="AM255">
        <v>0</v>
      </c>
      <c r="AN255">
        <v>0</v>
      </c>
      <c r="AO255">
        <v>0</v>
      </c>
      <c r="AP255">
        <v>0</v>
      </c>
      <c r="AQ255">
        <v>0</v>
      </c>
      <c r="AR255">
        <v>0</v>
      </c>
      <c r="AS255">
        <v>0</v>
      </c>
      <c r="AT255">
        <v>0</v>
      </c>
      <c r="AU255">
        <v>0</v>
      </c>
      <c r="AV255">
        <v>0</v>
      </c>
      <c r="AW255">
        <v>0</v>
      </c>
      <c r="AX255">
        <v>0</v>
      </c>
      <c r="AY255">
        <v>0</v>
      </c>
      <c r="AZ255">
        <v>0</v>
      </c>
      <c r="BA255">
        <v>0</v>
      </c>
      <c r="BB255">
        <v>0</v>
      </c>
      <c r="BC255">
        <v>0</v>
      </c>
      <c r="BD255">
        <v>0</v>
      </c>
      <c r="BE255">
        <v>0</v>
      </c>
      <c r="BF255">
        <v>0</v>
      </c>
      <c r="BG255">
        <v>0</v>
      </c>
      <c r="BH255">
        <v>0</v>
      </c>
      <c r="BI255">
        <v>0</v>
      </c>
      <c r="BJ255">
        <v>0</v>
      </c>
      <c r="BK255">
        <v>0</v>
      </c>
      <c r="BL255">
        <f t="shared" si="21"/>
        <v>0</v>
      </c>
      <c r="BM255">
        <f t="shared" si="22"/>
        <v>0</v>
      </c>
      <c r="BN255">
        <f t="shared" si="23"/>
        <v>0</v>
      </c>
      <c r="BO255" s="13">
        <f t="shared" si="24"/>
        <v>0</v>
      </c>
      <c r="BP255">
        <f t="shared" si="25"/>
        <v>0</v>
      </c>
      <c r="BQ255">
        <f t="shared" si="26"/>
        <v>0</v>
      </c>
      <c r="BR255">
        <f t="shared" si="27"/>
        <v>0</v>
      </c>
    </row>
    <row r="256" spans="1:70" x14ac:dyDescent="0.35">
      <c r="A256">
        <v>6</v>
      </c>
      <c r="B256">
        <v>0</v>
      </c>
      <c r="C256">
        <v>1</v>
      </c>
      <c r="D256">
        <v>0</v>
      </c>
      <c r="E256">
        <v>0</v>
      </c>
      <c r="F256">
        <v>0</v>
      </c>
      <c r="G256">
        <v>0</v>
      </c>
      <c r="H256">
        <v>0</v>
      </c>
      <c r="I256">
        <v>0</v>
      </c>
      <c r="J256">
        <v>0</v>
      </c>
      <c r="K256">
        <v>0</v>
      </c>
      <c r="L256">
        <v>0</v>
      </c>
      <c r="M256">
        <v>0</v>
      </c>
      <c r="N256">
        <v>0</v>
      </c>
      <c r="O256">
        <v>0</v>
      </c>
      <c r="P256">
        <v>0</v>
      </c>
      <c r="Q256">
        <v>0</v>
      </c>
      <c r="R256">
        <v>0</v>
      </c>
      <c r="S256">
        <v>0</v>
      </c>
      <c r="T256">
        <v>0</v>
      </c>
      <c r="U256">
        <v>0</v>
      </c>
      <c r="V256">
        <v>0</v>
      </c>
      <c r="W256">
        <v>0</v>
      </c>
      <c r="X256">
        <v>0</v>
      </c>
      <c r="Y256">
        <v>0</v>
      </c>
      <c r="Z256">
        <v>0</v>
      </c>
      <c r="AA256">
        <v>0</v>
      </c>
      <c r="AB256">
        <v>0</v>
      </c>
      <c r="AC256">
        <v>0</v>
      </c>
      <c r="AD256">
        <v>0</v>
      </c>
      <c r="AE256">
        <v>0</v>
      </c>
      <c r="AF256" s="13">
        <v>0</v>
      </c>
      <c r="AG256" s="13">
        <v>0</v>
      </c>
      <c r="AH256" s="13">
        <v>0</v>
      </c>
      <c r="AI256" s="13">
        <v>0</v>
      </c>
      <c r="AJ256" s="13">
        <v>0</v>
      </c>
      <c r="AK256" s="13">
        <v>0</v>
      </c>
      <c r="AL256">
        <v>0</v>
      </c>
      <c r="AM256">
        <v>0</v>
      </c>
      <c r="AN256">
        <v>0</v>
      </c>
      <c r="AO256">
        <v>0</v>
      </c>
      <c r="AP256">
        <v>0</v>
      </c>
      <c r="AQ256">
        <v>0</v>
      </c>
      <c r="AR256">
        <v>0</v>
      </c>
      <c r="AS256">
        <v>0</v>
      </c>
      <c r="AT256">
        <v>0</v>
      </c>
      <c r="AU256">
        <v>0</v>
      </c>
      <c r="AV256">
        <v>0</v>
      </c>
      <c r="AW256">
        <v>0</v>
      </c>
      <c r="AX256">
        <v>0</v>
      </c>
      <c r="AY256">
        <v>0</v>
      </c>
      <c r="AZ256">
        <v>0</v>
      </c>
      <c r="BA256">
        <v>0</v>
      </c>
      <c r="BB256">
        <v>0</v>
      </c>
      <c r="BC256">
        <v>0</v>
      </c>
      <c r="BD256">
        <v>0</v>
      </c>
      <c r="BE256">
        <v>0</v>
      </c>
      <c r="BF256">
        <v>0</v>
      </c>
      <c r="BG256">
        <v>0</v>
      </c>
      <c r="BH256">
        <v>0</v>
      </c>
      <c r="BI256">
        <v>0</v>
      </c>
      <c r="BJ256">
        <v>0</v>
      </c>
      <c r="BK256">
        <v>0</v>
      </c>
      <c r="BL256">
        <f t="shared" si="21"/>
        <v>0</v>
      </c>
      <c r="BM256">
        <f t="shared" si="22"/>
        <v>0</v>
      </c>
      <c r="BN256">
        <f t="shared" si="23"/>
        <v>0</v>
      </c>
      <c r="BO256" s="13">
        <f t="shared" si="24"/>
        <v>0</v>
      </c>
      <c r="BP256">
        <f t="shared" si="25"/>
        <v>0</v>
      </c>
      <c r="BQ256">
        <f t="shared" si="26"/>
        <v>0</v>
      </c>
      <c r="BR256">
        <f t="shared" si="27"/>
        <v>0</v>
      </c>
    </row>
    <row r="257" spans="1:70" x14ac:dyDescent="0.35">
      <c r="A257">
        <v>6</v>
      </c>
      <c r="B257">
        <v>1</v>
      </c>
      <c r="C257">
        <v>1</v>
      </c>
      <c r="D257">
        <v>0</v>
      </c>
      <c r="E257">
        <v>0</v>
      </c>
      <c r="F257">
        <v>0</v>
      </c>
      <c r="G257">
        <v>0</v>
      </c>
      <c r="H257">
        <v>0</v>
      </c>
      <c r="I257">
        <v>0</v>
      </c>
      <c r="J257">
        <v>0</v>
      </c>
      <c r="K257">
        <v>0</v>
      </c>
      <c r="L257">
        <v>0</v>
      </c>
      <c r="M257">
        <v>0</v>
      </c>
      <c r="N257">
        <v>0</v>
      </c>
      <c r="O257">
        <v>0</v>
      </c>
      <c r="P257">
        <v>0</v>
      </c>
      <c r="Q257">
        <v>0</v>
      </c>
      <c r="R257">
        <v>0</v>
      </c>
      <c r="S257">
        <v>0</v>
      </c>
      <c r="T257">
        <v>0</v>
      </c>
      <c r="U257">
        <v>0</v>
      </c>
      <c r="V257">
        <v>0</v>
      </c>
      <c r="W257">
        <v>0</v>
      </c>
      <c r="X257">
        <v>0</v>
      </c>
      <c r="Y257">
        <v>0</v>
      </c>
      <c r="Z257">
        <v>0</v>
      </c>
      <c r="AA257">
        <v>0</v>
      </c>
      <c r="AB257">
        <v>0</v>
      </c>
      <c r="AC257">
        <v>0</v>
      </c>
      <c r="AD257">
        <v>0</v>
      </c>
      <c r="AE257">
        <v>0</v>
      </c>
      <c r="AF257">
        <v>0</v>
      </c>
      <c r="AG257">
        <v>0</v>
      </c>
      <c r="AH257">
        <v>0</v>
      </c>
      <c r="AI257">
        <v>0</v>
      </c>
      <c r="AJ257">
        <v>0</v>
      </c>
      <c r="AK257">
        <v>0</v>
      </c>
      <c r="AL257">
        <v>0</v>
      </c>
      <c r="AM257">
        <v>0</v>
      </c>
      <c r="AN257">
        <v>0</v>
      </c>
      <c r="AO257">
        <v>0</v>
      </c>
      <c r="AP257">
        <v>0</v>
      </c>
      <c r="AQ257">
        <v>0</v>
      </c>
      <c r="AR257">
        <v>0</v>
      </c>
      <c r="AS257">
        <v>0</v>
      </c>
      <c r="AT257">
        <v>0</v>
      </c>
      <c r="AU257">
        <v>0</v>
      </c>
      <c r="AV257">
        <v>0</v>
      </c>
      <c r="AW257">
        <v>0</v>
      </c>
      <c r="AX257">
        <v>0</v>
      </c>
      <c r="AY257">
        <v>0</v>
      </c>
      <c r="AZ257">
        <v>0</v>
      </c>
      <c r="BA257">
        <v>0</v>
      </c>
      <c r="BB257">
        <v>0</v>
      </c>
      <c r="BC257">
        <v>0</v>
      </c>
      <c r="BD257">
        <v>0</v>
      </c>
      <c r="BE257">
        <v>0</v>
      </c>
      <c r="BF257">
        <v>0</v>
      </c>
      <c r="BG257">
        <v>0</v>
      </c>
      <c r="BH257">
        <v>0</v>
      </c>
      <c r="BI257">
        <v>0</v>
      </c>
      <c r="BJ257">
        <v>0</v>
      </c>
      <c r="BK257">
        <v>0</v>
      </c>
      <c r="BL257">
        <f t="shared" si="21"/>
        <v>0</v>
      </c>
      <c r="BM257">
        <f t="shared" si="22"/>
        <v>0</v>
      </c>
      <c r="BN257">
        <f t="shared" si="23"/>
        <v>0</v>
      </c>
      <c r="BO257" s="13">
        <f t="shared" si="24"/>
        <v>0</v>
      </c>
      <c r="BP257">
        <f t="shared" si="25"/>
        <v>0</v>
      </c>
      <c r="BQ257">
        <f t="shared" si="26"/>
        <v>0</v>
      </c>
      <c r="BR257">
        <f t="shared" si="27"/>
        <v>0</v>
      </c>
    </row>
    <row r="258" spans="1:70" x14ac:dyDescent="0.35">
      <c r="A258">
        <v>6</v>
      </c>
      <c r="B258">
        <v>1</v>
      </c>
      <c r="C258">
        <v>1</v>
      </c>
      <c r="D258">
        <v>0</v>
      </c>
      <c r="E258">
        <v>0</v>
      </c>
      <c r="F258">
        <v>0</v>
      </c>
      <c r="G258">
        <v>0</v>
      </c>
      <c r="H258">
        <v>0</v>
      </c>
      <c r="I258">
        <v>0</v>
      </c>
      <c r="J258">
        <v>0</v>
      </c>
      <c r="K258">
        <v>0</v>
      </c>
      <c r="L258">
        <v>0</v>
      </c>
      <c r="M258">
        <v>0</v>
      </c>
      <c r="N258">
        <v>0</v>
      </c>
      <c r="O258">
        <v>0</v>
      </c>
      <c r="P258">
        <v>0</v>
      </c>
      <c r="Q258">
        <v>0</v>
      </c>
      <c r="R258">
        <v>0</v>
      </c>
      <c r="S258">
        <v>0</v>
      </c>
      <c r="T258">
        <v>0</v>
      </c>
      <c r="U258">
        <v>0</v>
      </c>
      <c r="V258">
        <v>0</v>
      </c>
      <c r="W258">
        <v>0</v>
      </c>
      <c r="X258">
        <v>0</v>
      </c>
      <c r="Y258">
        <v>0</v>
      </c>
      <c r="Z258">
        <v>0</v>
      </c>
      <c r="AA258">
        <v>0</v>
      </c>
      <c r="AB258">
        <v>0</v>
      </c>
      <c r="AC258">
        <v>0</v>
      </c>
      <c r="AD258">
        <v>0</v>
      </c>
      <c r="AE258">
        <v>0</v>
      </c>
      <c r="AF258">
        <v>0</v>
      </c>
      <c r="AG258">
        <v>0</v>
      </c>
      <c r="AH258">
        <v>0</v>
      </c>
      <c r="AI258">
        <v>0</v>
      </c>
      <c r="AJ258">
        <v>0</v>
      </c>
      <c r="AK258">
        <v>0</v>
      </c>
      <c r="AL258">
        <v>0</v>
      </c>
      <c r="AM258">
        <v>0</v>
      </c>
      <c r="AN258">
        <v>0</v>
      </c>
      <c r="AO258">
        <v>0</v>
      </c>
      <c r="AP258">
        <v>0</v>
      </c>
      <c r="AQ258">
        <v>0</v>
      </c>
      <c r="AR258">
        <v>0</v>
      </c>
      <c r="AS258">
        <v>0</v>
      </c>
      <c r="AT258">
        <v>0</v>
      </c>
      <c r="AU258">
        <v>0</v>
      </c>
      <c r="AV258">
        <v>0</v>
      </c>
      <c r="AW258">
        <v>0</v>
      </c>
      <c r="AX258">
        <v>0</v>
      </c>
      <c r="AY258">
        <v>0</v>
      </c>
      <c r="AZ258">
        <v>0</v>
      </c>
      <c r="BA258">
        <v>0</v>
      </c>
      <c r="BB258">
        <v>0</v>
      </c>
      <c r="BC258">
        <v>0</v>
      </c>
      <c r="BD258">
        <v>0</v>
      </c>
      <c r="BE258">
        <v>0</v>
      </c>
      <c r="BF258">
        <v>0</v>
      </c>
      <c r="BG258">
        <v>0</v>
      </c>
      <c r="BH258">
        <v>0</v>
      </c>
      <c r="BI258">
        <v>0</v>
      </c>
      <c r="BJ258">
        <v>0</v>
      </c>
      <c r="BK258">
        <v>0</v>
      </c>
      <c r="BL258">
        <f t="shared" si="21"/>
        <v>0</v>
      </c>
      <c r="BM258">
        <f t="shared" si="22"/>
        <v>0</v>
      </c>
      <c r="BN258">
        <f t="shared" si="23"/>
        <v>0</v>
      </c>
      <c r="BO258" s="13">
        <f t="shared" si="24"/>
        <v>0</v>
      </c>
      <c r="BP258">
        <f t="shared" si="25"/>
        <v>0</v>
      </c>
      <c r="BQ258">
        <f t="shared" si="26"/>
        <v>0</v>
      </c>
      <c r="BR258">
        <f t="shared" si="27"/>
        <v>0</v>
      </c>
    </row>
    <row r="259" spans="1:70" x14ac:dyDescent="0.35">
      <c r="A259">
        <v>6</v>
      </c>
      <c r="B259">
        <v>1</v>
      </c>
      <c r="C259">
        <v>1</v>
      </c>
      <c r="D259">
        <v>0</v>
      </c>
      <c r="E259">
        <v>0</v>
      </c>
      <c r="F259">
        <v>0</v>
      </c>
      <c r="G259">
        <v>0</v>
      </c>
      <c r="H259">
        <v>0</v>
      </c>
      <c r="I259">
        <v>0</v>
      </c>
      <c r="J259">
        <v>0</v>
      </c>
      <c r="K259">
        <v>0</v>
      </c>
      <c r="L259">
        <v>0</v>
      </c>
      <c r="M259">
        <v>0</v>
      </c>
      <c r="N259">
        <v>0</v>
      </c>
      <c r="O259">
        <v>0</v>
      </c>
      <c r="P259">
        <v>0</v>
      </c>
      <c r="Q259">
        <v>0</v>
      </c>
      <c r="R259">
        <v>0</v>
      </c>
      <c r="S259">
        <v>0</v>
      </c>
      <c r="T259">
        <v>0</v>
      </c>
      <c r="U259">
        <v>0</v>
      </c>
      <c r="V259">
        <v>0</v>
      </c>
      <c r="W259">
        <v>0</v>
      </c>
      <c r="X259">
        <v>0</v>
      </c>
      <c r="Y259">
        <v>0</v>
      </c>
      <c r="Z259">
        <v>0</v>
      </c>
      <c r="AA259">
        <v>0</v>
      </c>
      <c r="AB259">
        <v>0</v>
      </c>
      <c r="AC259">
        <v>0</v>
      </c>
      <c r="AD259">
        <v>0</v>
      </c>
      <c r="AE259">
        <v>0</v>
      </c>
      <c r="AF259">
        <v>0</v>
      </c>
      <c r="AG259">
        <v>0</v>
      </c>
      <c r="AH259">
        <v>0</v>
      </c>
      <c r="AI259">
        <v>0</v>
      </c>
      <c r="AJ259">
        <v>0</v>
      </c>
      <c r="AK259">
        <v>0</v>
      </c>
      <c r="AL259">
        <v>0</v>
      </c>
      <c r="AM259">
        <v>0</v>
      </c>
      <c r="AN259">
        <v>0</v>
      </c>
      <c r="AO259">
        <v>0</v>
      </c>
      <c r="AP259">
        <v>0</v>
      </c>
      <c r="AQ259">
        <v>0</v>
      </c>
      <c r="AR259">
        <v>0</v>
      </c>
      <c r="AS259">
        <v>0</v>
      </c>
      <c r="AT259">
        <v>0</v>
      </c>
      <c r="AU259">
        <v>0</v>
      </c>
      <c r="AV259">
        <v>0</v>
      </c>
      <c r="AW259">
        <v>0</v>
      </c>
      <c r="AX259">
        <v>0</v>
      </c>
      <c r="AY259">
        <v>0</v>
      </c>
      <c r="AZ259">
        <v>0</v>
      </c>
      <c r="BA259">
        <v>0</v>
      </c>
      <c r="BB259">
        <v>0</v>
      </c>
      <c r="BC259">
        <v>0</v>
      </c>
      <c r="BD259">
        <v>0</v>
      </c>
      <c r="BE259">
        <v>0</v>
      </c>
      <c r="BF259">
        <v>0</v>
      </c>
      <c r="BG259">
        <v>0</v>
      </c>
      <c r="BH259">
        <v>0</v>
      </c>
      <c r="BI259">
        <v>0</v>
      </c>
      <c r="BJ259">
        <v>0</v>
      </c>
      <c r="BK259">
        <v>0</v>
      </c>
      <c r="BL259">
        <f t="shared" ref="BL259:BL322" si="28">SUM(Q259:V259)</f>
        <v>0</v>
      </c>
      <c r="BM259">
        <f t="shared" ref="BM259:BM322" si="29">SUM(W259:AB259)</f>
        <v>0</v>
      </c>
      <c r="BN259">
        <f t="shared" ref="BN259:BN322" si="30">SUM(AC259:AH259)</f>
        <v>0</v>
      </c>
      <c r="BO259" s="13">
        <f t="shared" ref="BO259:BO322" si="31">SUM(AI259:AN259)</f>
        <v>0</v>
      </c>
      <c r="BP259">
        <f t="shared" ref="BP259:BP322" si="32">SUM(AO259:AT259)</f>
        <v>0</v>
      </c>
      <c r="BQ259">
        <f t="shared" ref="BQ259:BQ322" si="33">SUM(AU259:AZ259)</f>
        <v>0</v>
      </c>
      <c r="BR259">
        <f t="shared" ref="BR259:BR322" si="34">SUM(BA259:BF259)</f>
        <v>0</v>
      </c>
    </row>
    <row r="260" spans="1:70" x14ac:dyDescent="0.35">
      <c r="A260">
        <v>6</v>
      </c>
      <c r="B260">
        <v>1</v>
      </c>
      <c r="C260">
        <v>1</v>
      </c>
      <c r="D260">
        <v>0</v>
      </c>
      <c r="E260">
        <v>0</v>
      </c>
      <c r="F260">
        <v>0</v>
      </c>
      <c r="G260">
        <v>0</v>
      </c>
      <c r="H260">
        <v>0</v>
      </c>
      <c r="I260">
        <v>0</v>
      </c>
      <c r="J260">
        <v>0</v>
      </c>
      <c r="K260">
        <v>0</v>
      </c>
      <c r="L260">
        <v>0</v>
      </c>
      <c r="M260">
        <v>0</v>
      </c>
      <c r="N260">
        <v>0</v>
      </c>
      <c r="O260">
        <v>0</v>
      </c>
      <c r="P260">
        <v>0</v>
      </c>
      <c r="Q260">
        <v>0</v>
      </c>
      <c r="R260">
        <v>0</v>
      </c>
      <c r="S260">
        <v>0</v>
      </c>
      <c r="T260">
        <v>0</v>
      </c>
      <c r="U260">
        <v>0</v>
      </c>
      <c r="V260">
        <v>0</v>
      </c>
      <c r="W260">
        <v>0</v>
      </c>
      <c r="X260">
        <v>0</v>
      </c>
      <c r="Y260">
        <v>0</v>
      </c>
      <c r="Z260">
        <v>0</v>
      </c>
      <c r="AA260">
        <v>0</v>
      </c>
      <c r="AB260">
        <v>0</v>
      </c>
      <c r="AC260">
        <v>0</v>
      </c>
      <c r="AD260">
        <v>0</v>
      </c>
      <c r="AE260">
        <v>0</v>
      </c>
      <c r="AF260">
        <v>0</v>
      </c>
      <c r="AG260">
        <v>0</v>
      </c>
      <c r="AH260">
        <v>0</v>
      </c>
      <c r="AI260">
        <v>0</v>
      </c>
      <c r="AJ260">
        <v>0</v>
      </c>
      <c r="AK260">
        <v>0</v>
      </c>
      <c r="AL260">
        <v>0</v>
      </c>
      <c r="AM260">
        <v>0</v>
      </c>
      <c r="AN260">
        <v>0</v>
      </c>
      <c r="AO260">
        <v>0</v>
      </c>
      <c r="AP260">
        <v>0</v>
      </c>
      <c r="AQ260">
        <v>0</v>
      </c>
      <c r="AR260">
        <v>0</v>
      </c>
      <c r="AS260">
        <v>0</v>
      </c>
      <c r="AT260">
        <v>0</v>
      </c>
      <c r="AU260">
        <v>0</v>
      </c>
      <c r="AV260">
        <v>0</v>
      </c>
      <c r="AW260">
        <v>0</v>
      </c>
      <c r="AX260">
        <v>0</v>
      </c>
      <c r="AY260">
        <v>0</v>
      </c>
      <c r="AZ260">
        <v>0</v>
      </c>
      <c r="BA260">
        <v>0</v>
      </c>
      <c r="BB260">
        <v>0</v>
      </c>
      <c r="BC260">
        <v>0</v>
      </c>
      <c r="BD260">
        <v>0</v>
      </c>
      <c r="BE260">
        <v>0</v>
      </c>
      <c r="BF260">
        <v>0</v>
      </c>
      <c r="BG260">
        <v>0</v>
      </c>
      <c r="BH260">
        <v>0</v>
      </c>
      <c r="BI260">
        <v>0</v>
      </c>
      <c r="BJ260">
        <v>0</v>
      </c>
      <c r="BK260">
        <v>0</v>
      </c>
      <c r="BL260">
        <f t="shared" si="28"/>
        <v>0</v>
      </c>
      <c r="BM260">
        <f t="shared" si="29"/>
        <v>0</v>
      </c>
      <c r="BN260">
        <f t="shared" si="30"/>
        <v>0</v>
      </c>
      <c r="BO260" s="13">
        <f t="shared" si="31"/>
        <v>0</v>
      </c>
      <c r="BP260">
        <f t="shared" si="32"/>
        <v>0</v>
      </c>
      <c r="BQ260">
        <f t="shared" si="33"/>
        <v>0</v>
      </c>
      <c r="BR260">
        <f t="shared" si="34"/>
        <v>0</v>
      </c>
    </row>
    <row r="261" spans="1:70" x14ac:dyDescent="0.35">
      <c r="A261">
        <v>6</v>
      </c>
      <c r="B261">
        <v>1</v>
      </c>
      <c r="C261">
        <v>1</v>
      </c>
      <c r="D261">
        <v>0</v>
      </c>
      <c r="E261">
        <v>0</v>
      </c>
      <c r="F261">
        <v>0</v>
      </c>
      <c r="G261">
        <v>0</v>
      </c>
      <c r="H261">
        <v>0</v>
      </c>
      <c r="I261">
        <v>0</v>
      </c>
      <c r="J261">
        <v>0</v>
      </c>
      <c r="K261">
        <v>0</v>
      </c>
      <c r="L261">
        <v>0</v>
      </c>
      <c r="M261">
        <v>0</v>
      </c>
      <c r="N261">
        <v>0</v>
      </c>
      <c r="O261">
        <v>0</v>
      </c>
      <c r="P261">
        <v>0</v>
      </c>
      <c r="Q261">
        <v>0</v>
      </c>
      <c r="R261">
        <v>0</v>
      </c>
      <c r="S261">
        <v>0</v>
      </c>
      <c r="T261">
        <v>0</v>
      </c>
      <c r="U261">
        <v>0</v>
      </c>
      <c r="V261">
        <v>0</v>
      </c>
      <c r="W261">
        <v>0</v>
      </c>
      <c r="X261">
        <v>0</v>
      </c>
      <c r="Y261">
        <v>0</v>
      </c>
      <c r="Z261">
        <v>0</v>
      </c>
      <c r="AA261">
        <v>0</v>
      </c>
      <c r="AB261">
        <v>0</v>
      </c>
      <c r="AC261">
        <v>0</v>
      </c>
      <c r="AD261">
        <v>0</v>
      </c>
      <c r="AE261">
        <v>0</v>
      </c>
      <c r="AF261">
        <v>0</v>
      </c>
      <c r="AG261">
        <v>0</v>
      </c>
      <c r="AH261">
        <v>0</v>
      </c>
      <c r="AI261">
        <v>0</v>
      </c>
      <c r="AJ261">
        <v>0</v>
      </c>
      <c r="AK261">
        <v>0</v>
      </c>
      <c r="AL261">
        <v>0</v>
      </c>
      <c r="AM261">
        <v>0</v>
      </c>
      <c r="AN261">
        <v>0</v>
      </c>
      <c r="AO261">
        <v>0</v>
      </c>
      <c r="AP261">
        <v>0</v>
      </c>
      <c r="AQ261">
        <v>0</v>
      </c>
      <c r="AR261">
        <v>0</v>
      </c>
      <c r="AS261">
        <v>0</v>
      </c>
      <c r="AT261">
        <v>0</v>
      </c>
      <c r="AU261">
        <v>0</v>
      </c>
      <c r="AV261">
        <v>0</v>
      </c>
      <c r="AW261">
        <v>0</v>
      </c>
      <c r="AX261">
        <v>0</v>
      </c>
      <c r="AY261">
        <v>0</v>
      </c>
      <c r="AZ261">
        <v>0</v>
      </c>
      <c r="BA261">
        <v>0</v>
      </c>
      <c r="BB261">
        <v>0</v>
      </c>
      <c r="BC261">
        <v>0</v>
      </c>
      <c r="BD261">
        <v>0</v>
      </c>
      <c r="BE261">
        <v>0</v>
      </c>
      <c r="BF261">
        <v>0</v>
      </c>
      <c r="BG261">
        <v>0</v>
      </c>
      <c r="BH261">
        <v>0</v>
      </c>
      <c r="BI261">
        <v>0</v>
      </c>
      <c r="BJ261">
        <v>0</v>
      </c>
      <c r="BK261">
        <v>0</v>
      </c>
      <c r="BL261">
        <f t="shared" si="28"/>
        <v>0</v>
      </c>
      <c r="BM261">
        <f t="shared" si="29"/>
        <v>0</v>
      </c>
      <c r="BN261">
        <f t="shared" si="30"/>
        <v>0</v>
      </c>
      <c r="BO261" s="13">
        <f t="shared" si="31"/>
        <v>0</v>
      </c>
      <c r="BP261">
        <f t="shared" si="32"/>
        <v>0</v>
      </c>
      <c r="BQ261">
        <f t="shared" si="33"/>
        <v>0</v>
      </c>
      <c r="BR261">
        <f t="shared" si="34"/>
        <v>0</v>
      </c>
    </row>
    <row r="262" spans="1:70" x14ac:dyDescent="0.35">
      <c r="A262">
        <v>7</v>
      </c>
      <c r="B262">
        <v>0</v>
      </c>
      <c r="C262">
        <v>1</v>
      </c>
      <c r="D262">
        <v>0</v>
      </c>
      <c r="E262">
        <v>0</v>
      </c>
      <c r="F262">
        <v>0</v>
      </c>
      <c r="G262">
        <v>0</v>
      </c>
      <c r="H262">
        <v>0</v>
      </c>
      <c r="I262">
        <v>0</v>
      </c>
      <c r="J262">
        <v>0</v>
      </c>
      <c r="K262">
        <v>0</v>
      </c>
      <c r="L262">
        <v>0</v>
      </c>
      <c r="M262">
        <v>0</v>
      </c>
      <c r="N262">
        <v>0</v>
      </c>
      <c r="O262">
        <v>0</v>
      </c>
      <c r="P262">
        <v>0</v>
      </c>
      <c r="Q262">
        <v>0</v>
      </c>
      <c r="R262">
        <v>0</v>
      </c>
      <c r="S262">
        <v>0</v>
      </c>
      <c r="T262">
        <v>0</v>
      </c>
      <c r="U262">
        <v>0</v>
      </c>
      <c r="V262">
        <v>0</v>
      </c>
      <c r="W262">
        <v>0</v>
      </c>
      <c r="X262">
        <v>0</v>
      </c>
      <c r="Y262">
        <v>0</v>
      </c>
      <c r="Z262">
        <v>0</v>
      </c>
      <c r="AA262">
        <v>0</v>
      </c>
      <c r="AB262">
        <v>0</v>
      </c>
      <c r="AC262">
        <v>0</v>
      </c>
      <c r="AD262">
        <v>0</v>
      </c>
      <c r="AE262">
        <v>0</v>
      </c>
      <c r="AF262">
        <v>0</v>
      </c>
      <c r="AG262">
        <v>0</v>
      </c>
      <c r="AH262">
        <v>0</v>
      </c>
      <c r="AI262">
        <v>0</v>
      </c>
      <c r="AJ262">
        <v>0</v>
      </c>
      <c r="AK262">
        <v>0</v>
      </c>
      <c r="AL262">
        <v>0</v>
      </c>
      <c r="AM262">
        <v>0</v>
      </c>
      <c r="AN262">
        <v>0</v>
      </c>
      <c r="AO262">
        <v>0</v>
      </c>
      <c r="AP262">
        <v>0</v>
      </c>
      <c r="AQ262">
        <v>0</v>
      </c>
      <c r="AR262">
        <v>0</v>
      </c>
      <c r="AS262">
        <v>0</v>
      </c>
      <c r="AT262">
        <v>0</v>
      </c>
      <c r="AU262">
        <v>0</v>
      </c>
      <c r="AV262">
        <v>0</v>
      </c>
      <c r="AW262">
        <v>0</v>
      </c>
      <c r="AX262">
        <v>0</v>
      </c>
      <c r="AY262">
        <v>0</v>
      </c>
      <c r="AZ262">
        <v>0</v>
      </c>
      <c r="BA262">
        <v>0</v>
      </c>
      <c r="BB262">
        <v>0</v>
      </c>
      <c r="BC262">
        <v>0</v>
      </c>
      <c r="BD262">
        <v>0</v>
      </c>
      <c r="BE262">
        <v>0</v>
      </c>
      <c r="BF262">
        <v>0</v>
      </c>
      <c r="BG262">
        <v>0</v>
      </c>
      <c r="BH262">
        <v>0</v>
      </c>
      <c r="BI262">
        <v>0</v>
      </c>
      <c r="BJ262">
        <v>0</v>
      </c>
      <c r="BK262">
        <v>0</v>
      </c>
      <c r="BL262">
        <f t="shared" si="28"/>
        <v>0</v>
      </c>
      <c r="BM262">
        <f t="shared" si="29"/>
        <v>0</v>
      </c>
      <c r="BN262">
        <f t="shared" si="30"/>
        <v>0</v>
      </c>
      <c r="BO262" s="13">
        <f t="shared" si="31"/>
        <v>0</v>
      </c>
      <c r="BP262">
        <f t="shared" si="32"/>
        <v>0</v>
      </c>
      <c r="BQ262">
        <f t="shared" si="33"/>
        <v>0</v>
      </c>
      <c r="BR262">
        <f t="shared" si="34"/>
        <v>0</v>
      </c>
    </row>
    <row r="263" spans="1:70" x14ac:dyDescent="0.35">
      <c r="A263">
        <v>7</v>
      </c>
      <c r="B263">
        <v>0</v>
      </c>
      <c r="C263">
        <v>1</v>
      </c>
      <c r="D263">
        <v>0</v>
      </c>
      <c r="E263">
        <v>0</v>
      </c>
      <c r="F263">
        <v>0</v>
      </c>
      <c r="G263">
        <v>0</v>
      </c>
      <c r="H263">
        <v>0</v>
      </c>
      <c r="I263">
        <v>0</v>
      </c>
      <c r="J263">
        <v>0</v>
      </c>
      <c r="K263">
        <v>0</v>
      </c>
      <c r="L263">
        <v>0</v>
      </c>
      <c r="M263">
        <v>0</v>
      </c>
      <c r="N263">
        <v>0</v>
      </c>
      <c r="O263">
        <v>0</v>
      </c>
      <c r="P263">
        <v>0</v>
      </c>
      <c r="Q263">
        <v>0</v>
      </c>
      <c r="R263">
        <v>0</v>
      </c>
      <c r="S263">
        <v>0</v>
      </c>
      <c r="T263">
        <v>0</v>
      </c>
      <c r="U263">
        <v>0</v>
      </c>
      <c r="V263">
        <v>0</v>
      </c>
      <c r="W263">
        <v>0</v>
      </c>
      <c r="X263">
        <v>0</v>
      </c>
      <c r="Y263">
        <v>0</v>
      </c>
      <c r="Z263">
        <v>0</v>
      </c>
      <c r="AA263">
        <v>0</v>
      </c>
      <c r="AB263">
        <v>0</v>
      </c>
      <c r="AC263">
        <v>0</v>
      </c>
      <c r="AD263">
        <v>0</v>
      </c>
      <c r="AE263">
        <v>0</v>
      </c>
      <c r="AF263">
        <v>0</v>
      </c>
      <c r="AG263">
        <v>0</v>
      </c>
      <c r="AH263">
        <v>0</v>
      </c>
      <c r="AI263">
        <v>0</v>
      </c>
      <c r="AJ263">
        <v>0</v>
      </c>
      <c r="AK263">
        <v>0</v>
      </c>
      <c r="AL263">
        <v>0</v>
      </c>
      <c r="AM263">
        <v>0</v>
      </c>
      <c r="AN263">
        <v>0</v>
      </c>
      <c r="AO263">
        <v>0</v>
      </c>
      <c r="AP263">
        <v>0</v>
      </c>
      <c r="AQ263">
        <v>0</v>
      </c>
      <c r="AR263">
        <v>0</v>
      </c>
      <c r="AS263">
        <v>0</v>
      </c>
      <c r="AT263">
        <v>0</v>
      </c>
      <c r="AU263">
        <v>0</v>
      </c>
      <c r="AV263">
        <v>0</v>
      </c>
      <c r="AW263">
        <v>0</v>
      </c>
      <c r="AX263">
        <v>0</v>
      </c>
      <c r="AY263">
        <v>0</v>
      </c>
      <c r="AZ263">
        <v>0</v>
      </c>
      <c r="BA263">
        <v>0</v>
      </c>
      <c r="BB263">
        <v>0</v>
      </c>
      <c r="BC263">
        <v>0</v>
      </c>
      <c r="BD263">
        <v>0</v>
      </c>
      <c r="BE263">
        <v>0</v>
      </c>
      <c r="BF263">
        <v>0</v>
      </c>
      <c r="BG263">
        <v>0</v>
      </c>
      <c r="BH263">
        <v>0</v>
      </c>
      <c r="BI263">
        <v>0</v>
      </c>
      <c r="BJ263">
        <v>0</v>
      </c>
      <c r="BK263">
        <v>0</v>
      </c>
      <c r="BL263">
        <f t="shared" si="28"/>
        <v>0</v>
      </c>
      <c r="BM263">
        <f t="shared" si="29"/>
        <v>0</v>
      </c>
      <c r="BN263">
        <f t="shared" si="30"/>
        <v>0</v>
      </c>
      <c r="BO263" s="13">
        <f t="shared" si="31"/>
        <v>0</v>
      </c>
      <c r="BP263">
        <f t="shared" si="32"/>
        <v>0</v>
      </c>
      <c r="BQ263">
        <f t="shared" si="33"/>
        <v>0</v>
      </c>
      <c r="BR263">
        <f t="shared" si="34"/>
        <v>0</v>
      </c>
    </row>
    <row r="264" spans="1:70" x14ac:dyDescent="0.35">
      <c r="A264">
        <v>7</v>
      </c>
      <c r="B264">
        <v>0</v>
      </c>
      <c r="C264">
        <v>1</v>
      </c>
      <c r="D264">
        <v>0</v>
      </c>
      <c r="E264">
        <v>0</v>
      </c>
      <c r="F264">
        <v>0</v>
      </c>
      <c r="G264">
        <v>0</v>
      </c>
      <c r="H264">
        <v>0</v>
      </c>
      <c r="I264">
        <v>0</v>
      </c>
      <c r="J264">
        <v>0</v>
      </c>
      <c r="K264">
        <v>0</v>
      </c>
      <c r="L264">
        <v>0</v>
      </c>
      <c r="M264">
        <v>0</v>
      </c>
      <c r="N264">
        <v>0</v>
      </c>
      <c r="O264">
        <v>0</v>
      </c>
      <c r="P264">
        <v>0</v>
      </c>
      <c r="Q264">
        <v>0</v>
      </c>
      <c r="R264">
        <v>0</v>
      </c>
      <c r="S264">
        <v>0</v>
      </c>
      <c r="T264">
        <v>0</v>
      </c>
      <c r="U264">
        <v>0</v>
      </c>
      <c r="V264">
        <v>0</v>
      </c>
      <c r="W264">
        <v>0</v>
      </c>
      <c r="X264">
        <v>0</v>
      </c>
      <c r="Y264">
        <v>0</v>
      </c>
      <c r="Z264">
        <v>0</v>
      </c>
      <c r="AA264">
        <v>0</v>
      </c>
      <c r="AB264">
        <v>0</v>
      </c>
      <c r="AC264">
        <v>0</v>
      </c>
      <c r="AD264">
        <v>0</v>
      </c>
      <c r="AE264">
        <v>0</v>
      </c>
      <c r="AF264">
        <v>0</v>
      </c>
      <c r="AG264">
        <v>0</v>
      </c>
      <c r="AH264">
        <v>0</v>
      </c>
      <c r="AI264">
        <v>0</v>
      </c>
      <c r="AJ264">
        <v>0</v>
      </c>
      <c r="AK264">
        <v>0</v>
      </c>
      <c r="AL264">
        <v>0</v>
      </c>
      <c r="AM264">
        <v>0</v>
      </c>
      <c r="AN264">
        <v>0</v>
      </c>
      <c r="AO264">
        <v>0</v>
      </c>
      <c r="AP264">
        <v>0</v>
      </c>
      <c r="AQ264">
        <v>0</v>
      </c>
      <c r="AR264">
        <v>0</v>
      </c>
      <c r="AS264">
        <v>0</v>
      </c>
      <c r="AT264">
        <v>0</v>
      </c>
      <c r="AU264">
        <v>0</v>
      </c>
      <c r="AV264">
        <v>0</v>
      </c>
      <c r="AW264">
        <v>0</v>
      </c>
      <c r="AX264">
        <v>0</v>
      </c>
      <c r="AY264">
        <v>0</v>
      </c>
      <c r="AZ264">
        <v>0</v>
      </c>
      <c r="BA264">
        <v>0</v>
      </c>
      <c r="BB264">
        <v>0</v>
      </c>
      <c r="BC264">
        <v>0</v>
      </c>
      <c r="BD264">
        <v>0</v>
      </c>
      <c r="BE264">
        <v>0</v>
      </c>
      <c r="BF264">
        <v>0</v>
      </c>
      <c r="BG264">
        <v>0</v>
      </c>
      <c r="BH264">
        <v>0</v>
      </c>
      <c r="BI264">
        <v>0</v>
      </c>
      <c r="BJ264">
        <v>0</v>
      </c>
      <c r="BK264">
        <v>0</v>
      </c>
      <c r="BL264">
        <f t="shared" si="28"/>
        <v>0</v>
      </c>
      <c r="BM264">
        <f t="shared" si="29"/>
        <v>0</v>
      </c>
      <c r="BN264">
        <f t="shared" si="30"/>
        <v>0</v>
      </c>
      <c r="BO264" s="13">
        <f t="shared" si="31"/>
        <v>0</v>
      </c>
      <c r="BP264">
        <f t="shared" si="32"/>
        <v>0</v>
      </c>
      <c r="BQ264">
        <f t="shared" si="33"/>
        <v>0</v>
      </c>
      <c r="BR264">
        <f t="shared" si="34"/>
        <v>0</v>
      </c>
    </row>
    <row r="265" spans="1:70" x14ac:dyDescent="0.35">
      <c r="A265">
        <v>7</v>
      </c>
      <c r="B265">
        <v>0</v>
      </c>
      <c r="C265">
        <v>1</v>
      </c>
      <c r="D265">
        <v>0</v>
      </c>
      <c r="E265">
        <v>0</v>
      </c>
      <c r="F265">
        <v>0</v>
      </c>
      <c r="G265">
        <v>0</v>
      </c>
      <c r="H265">
        <v>0</v>
      </c>
      <c r="I265">
        <v>0</v>
      </c>
      <c r="J265">
        <v>0</v>
      </c>
      <c r="K265">
        <v>0</v>
      </c>
      <c r="L265">
        <v>0</v>
      </c>
      <c r="M265">
        <v>0</v>
      </c>
      <c r="N265">
        <v>0</v>
      </c>
      <c r="O265">
        <v>0</v>
      </c>
      <c r="P265">
        <v>0</v>
      </c>
      <c r="Q265">
        <v>0</v>
      </c>
      <c r="R265">
        <v>0</v>
      </c>
      <c r="S265">
        <v>0</v>
      </c>
      <c r="T265">
        <v>0</v>
      </c>
      <c r="U265">
        <v>0</v>
      </c>
      <c r="V265">
        <v>0</v>
      </c>
      <c r="W265">
        <v>0</v>
      </c>
      <c r="X265">
        <v>0</v>
      </c>
      <c r="Y265">
        <v>0</v>
      </c>
      <c r="Z265">
        <v>0</v>
      </c>
      <c r="AA265">
        <v>0</v>
      </c>
      <c r="AB265">
        <v>0</v>
      </c>
      <c r="AC265">
        <v>0</v>
      </c>
      <c r="AD265">
        <v>0</v>
      </c>
      <c r="AE265">
        <v>0</v>
      </c>
      <c r="AF265">
        <v>0</v>
      </c>
      <c r="AG265">
        <v>0</v>
      </c>
      <c r="AH265">
        <v>0</v>
      </c>
      <c r="AI265">
        <v>0</v>
      </c>
      <c r="AJ265">
        <v>0</v>
      </c>
      <c r="AK265">
        <v>0</v>
      </c>
      <c r="AL265">
        <v>0</v>
      </c>
      <c r="AM265">
        <v>0</v>
      </c>
      <c r="AN265">
        <v>0</v>
      </c>
      <c r="AO265">
        <v>0</v>
      </c>
      <c r="AP265">
        <v>0</v>
      </c>
      <c r="AQ265">
        <v>0</v>
      </c>
      <c r="AR265">
        <v>0</v>
      </c>
      <c r="AS265">
        <v>0</v>
      </c>
      <c r="AT265">
        <v>0</v>
      </c>
      <c r="AU265">
        <v>0</v>
      </c>
      <c r="AV265">
        <v>0</v>
      </c>
      <c r="AW265">
        <v>0</v>
      </c>
      <c r="AX265">
        <v>0</v>
      </c>
      <c r="AY265">
        <v>0</v>
      </c>
      <c r="AZ265">
        <v>0</v>
      </c>
      <c r="BA265">
        <v>0</v>
      </c>
      <c r="BB265">
        <v>0</v>
      </c>
      <c r="BC265">
        <v>0</v>
      </c>
      <c r="BD265">
        <v>0</v>
      </c>
      <c r="BE265">
        <v>0</v>
      </c>
      <c r="BF265">
        <v>0</v>
      </c>
      <c r="BG265">
        <v>0</v>
      </c>
      <c r="BH265">
        <v>0</v>
      </c>
      <c r="BI265">
        <v>0</v>
      </c>
      <c r="BJ265">
        <v>0</v>
      </c>
      <c r="BK265">
        <v>0</v>
      </c>
      <c r="BL265">
        <f t="shared" si="28"/>
        <v>0</v>
      </c>
      <c r="BM265">
        <f t="shared" si="29"/>
        <v>0</v>
      </c>
      <c r="BN265">
        <f t="shared" si="30"/>
        <v>0</v>
      </c>
      <c r="BO265" s="13">
        <f t="shared" si="31"/>
        <v>0</v>
      </c>
      <c r="BP265">
        <f t="shared" si="32"/>
        <v>0</v>
      </c>
      <c r="BQ265">
        <f t="shared" si="33"/>
        <v>0</v>
      </c>
      <c r="BR265">
        <f t="shared" si="34"/>
        <v>0</v>
      </c>
    </row>
    <row r="266" spans="1:70" x14ac:dyDescent="0.35">
      <c r="A266">
        <v>7</v>
      </c>
      <c r="B266">
        <v>0</v>
      </c>
      <c r="C266">
        <v>1</v>
      </c>
      <c r="D266">
        <v>0</v>
      </c>
      <c r="E266">
        <v>0</v>
      </c>
      <c r="F266">
        <v>0</v>
      </c>
      <c r="G266">
        <v>0</v>
      </c>
      <c r="H266">
        <v>0</v>
      </c>
      <c r="I266">
        <v>0</v>
      </c>
      <c r="J266">
        <v>0</v>
      </c>
      <c r="K266">
        <v>0</v>
      </c>
      <c r="L266">
        <v>0</v>
      </c>
      <c r="M266">
        <v>0</v>
      </c>
      <c r="N266">
        <v>0</v>
      </c>
      <c r="O266">
        <v>0</v>
      </c>
      <c r="P266">
        <v>0</v>
      </c>
      <c r="Q266">
        <v>0</v>
      </c>
      <c r="R266">
        <v>0</v>
      </c>
      <c r="S266">
        <v>0</v>
      </c>
      <c r="T266">
        <v>0</v>
      </c>
      <c r="U266">
        <v>0</v>
      </c>
      <c r="V266">
        <v>0</v>
      </c>
      <c r="W266">
        <v>0</v>
      </c>
      <c r="X266">
        <v>0</v>
      </c>
      <c r="Y266">
        <v>0</v>
      </c>
      <c r="Z266">
        <v>0</v>
      </c>
      <c r="AA266">
        <v>0</v>
      </c>
      <c r="AB266">
        <v>0</v>
      </c>
      <c r="AC266">
        <v>0</v>
      </c>
      <c r="AD266">
        <v>0</v>
      </c>
      <c r="AE266">
        <v>0</v>
      </c>
      <c r="AF266">
        <v>0</v>
      </c>
      <c r="AG266">
        <v>0</v>
      </c>
      <c r="AH266">
        <v>0</v>
      </c>
      <c r="AI266">
        <v>0</v>
      </c>
      <c r="AJ266">
        <v>0</v>
      </c>
      <c r="AK266">
        <v>0</v>
      </c>
      <c r="AL266">
        <v>0</v>
      </c>
      <c r="AM266">
        <v>0</v>
      </c>
      <c r="AN266">
        <v>0</v>
      </c>
      <c r="AO266">
        <v>0</v>
      </c>
      <c r="AP266">
        <v>0</v>
      </c>
      <c r="AQ266">
        <v>0</v>
      </c>
      <c r="AR266">
        <v>0</v>
      </c>
      <c r="AS266">
        <v>0</v>
      </c>
      <c r="AT266">
        <v>0</v>
      </c>
      <c r="AU266">
        <v>0</v>
      </c>
      <c r="AV266">
        <v>0</v>
      </c>
      <c r="AW266">
        <v>0</v>
      </c>
      <c r="AX266">
        <v>0</v>
      </c>
      <c r="AY266">
        <v>0</v>
      </c>
      <c r="AZ266">
        <v>0</v>
      </c>
      <c r="BA266">
        <v>0</v>
      </c>
      <c r="BB266">
        <v>0</v>
      </c>
      <c r="BC266">
        <v>0</v>
      </c>
      <c r="BD266">
        <v>0</v>
      </c>
      <c r="BE266">
        <v>0</v>
      </c>
      <c r="BF266">
        <v>0</v>
      </c>
      <c r="BG266">
        <v>0</v>
      </c>
      <c r="BH266">
        <v>0</v>
      </c>
      <c r="BI266">
        <v>0</v>
      </c>
      <c r="BJ266">
        <v>0</v>
      </c>
      <c r="BK266">
        <v>0</v>
      </c>
      <c r="BL266">
        <f t="shared" si="28"/>
        <v>0</v>
      </c>
      <c r="BM266">
        <f t="shared" si="29"/>
        <v>0</v>
      </c>
      <c r="BN266">
        <f t="shared" si="30"/>
        <v>0</v>
      </c>
      <c r="BO266" s="13">
        <f t="shared" si="31"/>
        <v>0</v>
      </c>
      <c r="BP266">
        <f t="shared" si="32"/>
        <v>0</v>
      </c>
      <c r="BQ266">
        <f t="shared" si="33"/>
        <v>0</v>
      </c>
      <c r="BR266">
        <f t="shared" si="34"/>
        <v>0</v>
      </c>
    </row>
    <row r="267" spans="1:70" x14ac:dyDescent="0.35">
      <c r="A267">
        <v>7</v>
      </c>
      <c r="B267">
        <v>1</v>
      </c>
      <c r="C267">
        <v>1</v>
      </c>
      <c r="D267">
        <v>0</v>
      </c>
      <c r="E267">
        <v>0</v>
      </c>
      <c r="F267">
        <v>0</v>
      </c>
      <c r="G267">
        <v>0</v>
      </c>
      <c r="H267">
        <v>0</v>
      </c>
      <c r="I267">
        <v>0</v>
      </c>
      <c r="J267">
        <v>0</v>
      </c>
      <c r="K267">
        <v>0</v>
      </c>
      <c r="L267">
        <v>0</v>
      </c>
      <c r="M267">
        <v>0</v>
      </c>
      <c r="N267">
        <v>0</v>
      </c>
      <c r="O267">
        <v>0</v>
      </c>
      <c r="P267">
        <v>0</v>
      </c>
      <c r="Q267">
        <v>0</v>
      </c>
      <c r="R267">
        <v>0</v>
      </c>
      <c r="S267">
        <v>0</v>
      </c>
      <c r="T267">
        <v>0</v>
      </c>
      <c r="U267">
        <v>0</v>
      </c>
      <c r="V267">
        <v>0</v>
      </c>
      <c r="W267">
        <v>0</v>
      </c>
      <c r="X267">
        <v>0</v>
      </c>
      <c r="Y267">
        <v>0</v>
      </c>
      <c r="Z267">
        <v>0</v>
      </c>
      <c r="AA267">
        <v>0</v>
      </c>
      <c r="AB267">
        <v>0</v>
      </c>
      <c r="AC267">
        <v>0</v>
      </c>
      <c r="AD267">
        <v>0</v>
      </c>
      <c r="AE267">
        <v>0</v>
      </c>
      <c r="AF267" s="13">
        <v>0</v>
      </c>
      <c r="AG267" s="13">
        <v>0</v>
      </c>
      <c r="AH267" s="13">
        <v>0</v>
      </c>
      <c r="AI267" s="13">
        <v>0</v>
      </c>
      <c r="AJ267" s="13">
        <v>0</v>
      </c>
      <c r="AK267" s="13">
        <v>0</v>
      </c>
      <c r="AL267">
        <v>0</v>
      </c>
      <c r="AM267">
        <v>0</v>
      </c>
      <c r="AN267">
        <v>0</v>
      </c>
      <c r="AO267">
        <v>0</v>
      </c>
      <c r="AP267">
        <v>0</v>
      </c>
      <c r="AQ267">
        <v>0</v>
      </c>
      <c r="AR267">
        <v>0</v>
      </c>
      <c r="AS267">
        <v>0</v>
      </c>
      <c r="AT267">
        <v>0</v>
      </c>
      <c r="AU267">
        <v>0</v>
      </c>
      <c r="AV267">
        <v>0</v>
      </c>
      <c r="AW267">
        <v>0</v>
      </c>
      <c r="AX267">
        <v>0</v>
      </c>
      <c r="AY267">
        <v>0</v>
      </c>
      <c r="AZ267">
        <v>0</v>
      </c>
      <c r="BA267">
        <v>0</v>
      </c>
      <c r="BB267">
        <v>0</v>
      </c>
      <c r="BC267">
        <v>0</v>
      </c>
      <c r="BD267">
        <v>0</v>
      </c>
      <c r="BE267">
        <v>0</v>
      </c>
      <c r="BF267">
        <v>0</v>
      </c>
      <c r="BG267">
        <v>0</v>
      </c>
      <c r="BH267">
        <v>0</v>
      </c>
      <c r="BI267">
        <v>0</v>
      </c>
      <c r="BJ267">
        <v>0</v>
      </c>
      <c r="BK267">
        <v>0</v>
      </c>
      <c r="BL267">
        <f t="shared" si="28"/>
        <v>0</v>
      </c>
      <c r="BM267">
        <f t="shared" si="29"/>
        <v>0</v>
      </c>
      <c r="BN267">
        <f t="shared" si="30"/>
        <v>0</v>
      </c>
      <c r="BO267" s="13">
        <f t="shared" si="31"/>
        <v>0</v>
      </c>
      <c r="BP267">
        <f t="shared" si="32"/>
        <v>0</v>
      </c>
      <c r="BQ267">
        <f t="shared" si="33"/>
        <v>0</v>
      </c>
      <c r="BR267">
        <f t="shared" si="34"/>
        <v>0</v>
      </c>
    </row>
    <row r="268" spans="1:70" x14ac:dyDescent="0.35">
      <c r="A268">
        <v>7</v>
      </c>
      <c r="B268">
        <v>1</v>
      </c>
      <c r="C268">
        <v>1</v>
      </c>
      <c r="D268">
        <v>0</v>
      </c>
      <c r="E268">
        <v>0</v>
      </c>
      <c r="F268">
        <v>0</v>
      </c>
      <c r="G268">
        <v>0</v>
      </c>
      <c r="H268">
        <v>0</v>
      </c>
      <c r="I268">
        <v>0</v>
      </c>
      <c r="J268">
        <v>0</v>
      </c>
      <c r="K268">
        <v>0</v>
      </c>
      <c r="L268">
        <v>0</v>
      </c>
      <c r="M268">
        <v>0</v>
      </c>
      <c r="N268">
        <v>0</v>
      </c>
      <c r="O268">
        <v>0</v>
      </c>
      <c r="P268">
        <v>0</v>
      </c>
      <c r="Q268">
        <v>0</v>
      </c>
      <c r="R268">
        <v>0</v>
      </c>
      <c r="S268">
        <v>0</v>
      </c>
      <c r="T268">
        <v>0</v>
      </c>
      <c r="U268">
        <v>0</v>
      </c>
      <c r="V268">
        <v>0</v>
      </c>
      <c r="W268">
        <v>0</v>
      </c>
      <c r="X268">
        <v>0</v>
      </c>
      <c r="Y268">
        <v>0</v>
      </c>
      <c r="Z268">
        <v>0</v>
      </c>
      <c r="AA268">
        <v>0</v>
      </c>
      <c r="AB268">
        <v>0</v>
      </c>
      <c r="AC268">
        <v>0</v>
      </c>
      <c r="AD268">
        <v>0</v>
      </c>
      <c r="AE268">
        <v>0</v>
      </c>
      <c r="AF268" s="13">
        <v>0</v>
      </c>
      <c r="AG268" s="13">
        <v>0</v>
      </c>
      <c r="AH268" s="13">
        <v>0</v>
      </c>
      <c r="AI268" s="13">
        <v>0</v>
      </c>
      <c r="AJ268" s="13">
        <v>0</v>
      </c>
      <c r="AK268" s="13">
        <v>0</v>
      </c>
      <c r="AL268">
        <v>0</v>
      </c>
      <c r="AM268">
        <v>0</v>
      </c>
      <c r="AN268">
        <v>0</v>
      </c>
      <c r="AO268">
        <v>0</v>
      </c>
      <c r="AP268">
        <v>0</v>
      </c>
      <c r="AQ268">
        <v>0</v>
      </c>
      <c r="AR268">
        <v>0</v>
      </c>
      <c r="AS268">
        <v>0</v>
      </c>
      <c r="AT268">
        <v>0</v>
      </c>
      <c r="AU268">
        <v>0</v>
      </c>
      <c r="AV268">
        <v>0</v>
      </c>
      <c r="AW268">
        <v>0</v>
      </c>
      <c r="AX268">
        <v>0</v>
      </c>
      <c r="AY268">
        <v>0</v>
      </c>
      <c r="AZ268">
        <v>0</v>
      </c>
      <c r="BA268">
        <v>0</v>
      </c>
      <c r="BB268">
        <v>0</v>
      </c>
      <c r="BC268">
        <v>0</v>
      </c>
      <c r="BD268">
        <v>0</v>
      </c>
      <c r="BE268">
        <v>0</v>
      </c>
      <c r="BF268">
        <v>0</v>
      </c>
      <c r="BG268">
        <v>0</v>
      </c>
      <c r="BH268">
        <v>0</v>
      </c>
      <c r="BI268">
        <v>0</v>
      </c>
      <c r="BJ268">
        <v>0</v>
      </c>
      <c r="BK268">
        <v>0</v>
      </c>
      <c r="BL268">
        <f t="shared" si="28"/>
        <v>0</v>
      </c>
      <c r="BM268">
        <f t="shared" si="29"/>
        <v>0</v>
      </c>
      <c r="BN268">
        <f t="shared" si="30"/>
        <v>0</v>
      </c>
      <c r="BO268" s="13">
        <f t="shared" si="31"/>
        <v>0</v>
      </c>
      <c r="BP268">
        <f t="shared" si="32"/>
        <v>0</v>
      </c>
      <c r="BQ268">
        <f t="shared" si="33"/>
        <v>0</v>
      </c>
      <c r="BR268">
        <f t="shared" si="34"/>
        <v>0</v>
      </c>
    </row>
    <row r="269" spans="1:70" x14ac:dyDescent="0.35">
      <c r="A269">
        <v>7</v>
      </c>
      <c r="B269">
        <v>1</v>
      </c>
      <c r="C269">
        <v>1</v>
      </c>
      <c r="D269">
        <v>0</v>
      </c>
      <c r="E269">
        <v>0</v>
      </c>
      <c r="F269">
        <v>0</v>
      </c>
      <c r="G269">
        <v>0</v>
      </c>
      <c r="H269">
        <v>0</v>
      </c>
      <c r="I269">
        <v>0</v>
      </c>
      <c r="J269">
        <v>0</v>
      </c>
      <c r="K269">
        <v>0</v>
      </c>
      <c r="L269">
        <v>0</v>
      </c>
      <c r="M269">
        <v>0</v>
      </c>
      <c r="N269">
        <v>0</v>
      </c>
      <c r="O269">
        <v>0</v>
      </c>
      <c r="P269">
        <v>0</v>
      </c>
      <c r="Q269">
        <v>0</v>
      </c>
      <c r="R269">
        <v>0</v>
      </c>
      <c r="S269">
        <v>0</v>
      </c>
      <c r="T269">
        <v>0</v>
      </c>
      <c r="U269">
        <v>0</v>
      </c>
      <c r="V269">
        <v>0</v>
      </c>
      <c r="W269">
        <v>0</v>
      </c>
      <c r="X269">
        <v>0</v>
      </c>
      <c r="Y269">
        <v>0</v>
      </c>
      <c r="Z269">
        <v>0</v>
      </c>
      <c r="AA269">
        <v>0</v>
      </c>
      <c r="AB269">
        <v>0</v>
      </c>
      <c r="AC269">
        <v>0</v>
      </c>
      <c r="AD269">
        <v>0</v>
      </c>
      <c r="AE269">
        <v>0</v>
      </c>
      <c r="AF269" s="13">
        <v>0</v>
      </c>
      <c r="AG269" s="13">
        <v>0</v>
      </c>
      <c r="AH269" s="13">
        <v>0</v>
      </c>
      <c r="AI269" s="13">
        <v>0</v>
      </c>
      <c r="AJ269" s="13">
        <v>0</v>
      </c>
      <c r="AK269" s="13">
        <v>0</v>
      </c>
      <c r="AL269">
        <v>0</v>
      </c>
      <c r="AM269">
        <v>0</v>
      </c>
      <c r="AN269">
        <v>0</v>
      </c>
      <c r="AO269">
        <v>0</v>
      </c>
      <c r="AP269">
        <v>0</v>
      </c>
      <c r="AQ269">
        <v>0</v>
      </c>
      <c r="AR269">
        <v>0</v>
      </c>
      <c r="AS269">
        <v>0</v>
      </c>
      <c r="AT269">
        <v>0</v>
      </c>
      <c r="AU269">
        <v>0</v>
      </c>
      <c r="AV269">
        <v>0</v>
      </c>
      <c r="AW269">
        <v>0</v>
      </c>
      <c r="AX269">
        <v>0</v>
      </c>
      <c r="AY269">
        <v>0</v>
      </c>
      <c r="AZ269">
        <v>0</v>
      </c>
      <c r="BA269">
        <v>0</v>
      </c>
      <c r="BB269">
        <v>0</v>
      </c>
      <c r="BC269">
        <v>0</v>
      </c>
      <c r="BD269">
        <v>0</v>
      </c>
      <c r="BE269">
        <v>0</v>
      </c>
      <c r="BF269">
        <v>0</v>
      </c>
      <c r="BG269">
        <v>0</v>
      </c>
      <c r="BH269">
        <v>0</v>
      </c>
      <c r="BI269">
        <v>0</v>
      </c>
      <c r="BJ269">
        <v>0</v>
      </c>
      <c r="BK269">
        <v>0</v>
      </c>
      <c r="BL269">
        <f t="shared" si="28"/>
        <v>0</v>
      </c>
      <c r="BM269">
        <f t="shared" si="29"/>
        <v>0</v>
      </c>
      <c r="BN269">
        <f t="shared" si="30"/>
        <v>0</v>
      </c>
      <c r="BO269" s="13">
        <f t="shared" si="31"/>
        <v>0</v>
      </c>
      <c r="BP269">
        <f t="shared" si="32"/>
        <v>0</v>
      </c>
      <c r="BQ269">
        <f t="shared" si="33"/>
        <v>0</v>
      </c>
      <c r="BR269">
        <f t="shared" si="34"/>
        <v>0</v>
      </c>
    </row>
    <row r="270" spans="1:70" x14ac:dyDescent="0.35">
      <c r="A270">
        <v>7</v>
      </c>
      <c r="B270">
        <v>1</v>
      </c>
      <c r="C270">
        <v>1</v>
      </c>
      <c r="D270">
        <v>0</v>
      </c>
      <c r="E270">
        <v>0</v>
      </c>
      <c r="F270">
        <v>0</v>
      </c>
      <c r="G270">
        <v>0</v>
      </c>
      <c r="H270">
        <v>0</v>
      </c>
      <c r="I270">
        <v>0</v>
      </c>
      <c r="J270">
        <v>0</v>
      </c>
      <c r="K270">
        <v>0</v>
      </c>
      <c r="L270">
        <v>0</v>
      </c>
      <c r="M270">
        <v>0</v>
      </c>
      <c r="N270">
        <v>0</v>
      </c>
      <c r="O270">
        <v>0</v>
      </c>
      <c r="P270">
        <v>0</v>
      </c>
      <c r="Q270">
        <v>0</v>
      </c>
      <c r="R270">
        <v>0</v>
      </c>
      <c r="S270">
        <v>0</v>
      </c>
      <c r="T270">
        <v>0</v>
      </c>
      <c r="U270">
        <v>0</v>
      </c>
      <c r="V270">
        <v>0</v>
      </c>
      <c r="W270">
        <v>0</v>
      </c>
      <c r="X270">
        <v>0</v>
      </c>
      <c r="Y270">
        <v>0</v>
      </c>
      <c r="Z270">
        <v>0</v>
      </c>
      <c r="AA270">
        <v>0</v>
      </c>
      <c r="AB270">
        <v>0</v>
      </c>
      <c r="AC270">
        <v>0</v>
      </c>
      <c r="AD270">
        <v>0</v>
      </c>
      <c r="AE270">
        <v>0</v>
      </c>
      <c r="AF270" s="13">
        <v>0</v>
      </c>
      <c r="AG270" s="13">
        <v>0</v>
      </c>
      <c r="AH270" s="13">
        <v>0</v>
      </c>
      <c r="AI270" s="13">
        <v>0</v>
      </c>
      <c r="AJ270" s="13">
        <v>0</v>
      </c>
      <c r="AK270" s="13">
        <v>0</v>
      </c>
      <c r="AL270">
        <v>0</v>
      </c>
      <c r="AM270">
        <v>0</v>
      </c>
      <c r="AN270">
        <v>0</v>
      </c>
      <c r="AO270">
        <v>0</v>
      </c>
      <c r="AP270">
        <v>0</v>
      </c>
      <c r="AQ270">
        <v>0</v>
      </c>
      <c r="AR270">
        <v>0</v>
      </c>
      <c r="AS270">
        <v>0</v>
      </c>
      <c r="AT270">
        <v>0</v>
      </c>
      <c r="AU270">
        <v>0</v>
      </c>
      <c r="AV270">
        <v>0</v>
      </c>
      <c r="AW270">
        <v>0</v>
      </c>
      <c r="AX270">
        <v>0</v>
      </c>
      <c r="AY270">
        <v>0</v>
      </c>
      <c r="AZ270">
        <v>0</v>
      </c>
      <c r="BA270">
        <v>0</v>
      </c>
      <c r="BB270">
        <v>0</v>
      </c>
      <c r="BC270">
        <v>0</v>
      </c>
      <c r="BD270">
        <v>0</v>
      </c>
      <c r="BE270">
        <v>0</v>
      </c>
      <c r="BF270">
        <v>0</v>
      </c>
      <c r="BG270">
        <v>0</v>
      </c>
      <c r="BH270">
        <v>0</v>
      </c>
      <c r="BI270">
        <v>0</v>
      </c>
      <c r="BJ270">
        <v>0</v>
      </c>
      <c r="BK270">
        <v>0</v>
      </c>
      <c r="BL270">
        <f t="shared" si="28"/>
        <v>0</v>
      </c>
      <c r="BM270">
        <f t="shared" si="29"/>
        <v>0</v>
      </c>
      <c r="BN270">
        <f t="shared" si="30"/>
        <v>0</v>
      </c>
      <c r="BO270" s="13">
        <f t="shared" si="31"/>
        <v>0</v>
      </c>
      <c r="BP270">
        <f t="shared" si="32"/>
        <v>0</v>
      </c>
      <c r="BQ270">
        <f t="shared" si="33"/>
        <v>0</v>
      </c>
      <c r="BR270">
        <f t="shared" si="34"/>
        <v>0</v>
      </c>
    </row>
    <row r="271" spans="1:70" x14ac:dyDescent="0.35">
      <c r="A271">
        <v>7</v>
      </c>
      <c r="B271">
        <v>1</v>
      </c>
      <c r="C271">
        <v>1</v>
      </c>
      <c r="D271">
        <v>0</v>
      </c>
      <c r="E271">
        <v>0</v>
      </c>
      <c r="F271">
        <v>0</v>
      </c>
      <c r="G271">
        <v>0</v>
      </c>
      <c r="H271">
        <v>0</v>
      </c>
      <c r="I271">
        <v>0</v>
      </c>
      <c r="J271">
        <v>0</v>
      </c>
      <c r="K271">
        <v>0</v>
      </c>
      <c r="L271">
        <v>0</v>
      </c>
      <c r="M271">
        <v>0</v>
      </c>
      <c r="N271">
        <v>0</v>
      </c>
      <c r="O271">
        <v>0</v>
      </c>
      <c r="P271">
        <v>0</v>
      </c>
      <c r="Q271">
        <v>0</v>
      </c>
      <c r="R271">
        <v>0</v>
      </c>
      <c r="S271">
        <v>0</v>
      </c>
      <c r="T271">
        <v>0</v>
      </c>
      <c r="U271">
        <v>0</v>
      </c>
      <c r="V271">
        <v>0</v>
      </c>
      <c r="W271">
        <v>0</v>
      </c>
      <c r="X271">
        <v>0</v>
      </c>
      <c r="Y271">
        <v>0</v>
      </c>
      <c r="Z271">
        <v>0</v>
      </c>
      <c r="AA271">
        <v>0</v>
      </c>
      <c r="AB271">
        <v>0</v>
      </c>
      <c r="AC271">
        <v>0</v>
      </c>
      <c r="AD271">
        <v>0</v>
      </c>
      <c r="AE271">
        <v>0</v>
      </c>
      <c r="AF271" s="13">
        <v>0</v>
      </c>
      <c r="AG271" s="13">
        <v>0</v>
      </c>
      <c r="AH271" s="13">
        <v>0</v>
      </c>
      <c r="AI271" s="13">
        <v>0</v>
      </c>
      <c r="AJ271" s="13">
        <v>0</v>
      </c>
      <c r="AK271" s="13">
        <v>0</v>
      </c>
      <c r="AL271">
        <v>0</v>
      </c>
      <c r="AM271">
        <v>0</v>
      </c>
      <c r="AN271">
        <v>0</v>
      </c>
      <c r="AO271">
        <v>0</v>
      </c>
      <c r="AP271">
        <v>0</v>
      </c>
      <c r="AQ271">
        <v>0</v>
      </c>
      <c r="AR271">
        <v>0</v>
      </c>
      <c r="AS271">
        <v>0</v>
      </c>
      <c r="AT271">
        <v>0</v>
      </c>
      <c r="AU271">
        <v>0</v>
      </c>
      <c r="AV271">
        <v>0</v>
      </c>
      <c r="AW271">
        <v>0</v>
      </c>
      <c r="AX271">
        <v>0</v>
      </c>
      <c r="AY271">
        <v>0</v>
      </c>
      <c r="AZ271">
        <v>0</v>
      </c>
      <c r="BA271">
        <v>0</v>
      </c>
      <c r="BB271">
        <v>0</v>
      </c>
      <c r="BC271">
        <v>0</v>
      </c>
      <c r="BD271">
        <v>0</v>
      </c>
      <c r="BE271">
        <v>0</v>
      </c>
      <c r="BF271">
        <v>0</v>
      </c>
      <c r="BG271">
        <v>0</v>
      </c>
      <c r="BH271">
        <v>0</v>
      </c>
      <c r="BI271">
        <v>0</v>
      </c>
      <c r="BJ271">
        <v>0</v>
      </c>
      <c r="BK271">
        <v>0</v>
      </c>
      <c r="BL271">
        <f t="shared" si="28"/>
        <v>0</v>
      </c>
      <c r="BM271">
        <f t="shared" si="29"/>
        <v>0</v>
      </c>
      <c r="BN271">
        <f t="shared" si="30"/>
        <v>0</v>
      </c>
      <c r="BO271" s="13">
        <f t="shared" si="31"/>
        <v>0</v>
      </c>
      <c r="BP271">
        <f t="shared" si="32"/>
        <v>0</v>
      </c>
      <c r="BQ271">
        <f t="shared" si="33"/>
        <v>0</v>
      </c>
      <c r="BR271">
        <f t="shared" si="34"/>
        <v>0</v>
      </c>
    </row>
    <row r="272" spans="1:70" x14ac:dyDescent="0.35">
      <c r="A272">
        <v>8</v>
      </c>
      <c r="B272">
        <v>0</v>
      </c>
      <c r="C272">
        <v>1</v>
      </c>
      <c r="D272">
        <v>0</v>
      </c>
      <c r="E272">
        <v>0</v>
      </c>
      <c r="F272">
        <v>0</v>
      </c>
      <c r="G272">
        <v>0</v>
      </c>
      <c r="H272">
        <v>0</v>
      </c>
      <c r="I272">
        <v>0</v>
      </c>
      <c r="J272">
        <v>0</v>
      </c>
      <c r="K272">
        <v>0</v>
      </c>
      <c r="L272">
        <v>0</v>
      </c>
      <c r="M272">
        <v>0</v>
      </c>
      <c r="N272">
        <v>0</v>
      </c>
      <c r="O272">
        <v>0</v>
      </c>
      <c r="P272">
        <v>0</v>
      </c>
      <c r="Q272">
        <v>0</v>
      </c>
      <c r="R272">
        <v>0</v>
      </c>
      <c r="S272">
        <v>0</v>
      </c>
      <c r="T272">
        <v>0</v>
      </c>
      <c r="U272">
        <v>0</v>
      </c>
      <c r="V272">
        <v>0</v>
      </c>
      <c r="W272">
        <v>0</v>
      </c>
      <c r="X272">
        <v>0</v>
      </c>
      <c r="Y272">
        <v>0</v>
      </c>
      <c r="Z272">
        <v>0</v>
      </c>
      <c r="AA272">
        <v>0</v>
      </c>
      <c r="AB272">
        <v>0</v>
      </c>
      <c r="AC272">
        <v>0</v>
      </c>
      <c r="AD272">
        <v>0</v>
      </c>
      <c r="AE272">
        <v>0</v>
      </c>
      <c r="AF272">
        <v>0</v>
      </c>
      <c r="AG272">
        <v>0</v>
      </c>
      <c r="AH272">
        <v>0</v>
      </c>
      <c r="AI272">
        <v>0</v>
      </c>
      <c r="AJ272">
        <v>0</v>
      </c>
      <c r="AK272">
        <v>0</v>
      </c>
      <c r="AL272">
        <v>0</v>
      </c>
      <c r="AM272">
        <v>0</v>
      </c>
      <c r="AN272">
        <v>0</v>
      </c>
      <c r="AO272">
        <v>0</v>
      </c>
      <c r="AP272">
        <v>0</v>
      </c>
      <c r="AQ272">
        <v>0</v>
      </c>
      <c r="AR272">
        <v>0</v>
      </c>
      <c r="AS272">
        <v>0</v>
      </c>
      <c r="AT272">
        <v>0</v>
      </c>
      <c r="AU272">
        <v>0</v>
      </c>
      <c r="AV272">
        <v>0</v>
      </c>
      <c r="AW272">
        <v>0</v>
      </c>
      <c r="AX272">
        <v>0</v>
      </c>
      <c r="AY272">
        <v>0</v>
      </c>
      <c r="AZ272">
        <v>0</v>
      </c>
      <c r="BA272">
        <v>0</v>
      </c>
      <c r="BB272">
        <v>0</v>
      </c>
      <c r="BC272">
        <v>0</v>
      </c>
      <c r="BD272">
        <v>0</v>
      </c>
      <c r="BE272">
        <v>0</v>
      </c>
      <c r="BF272">
        <v>0</v>
      </c>
      <c r="BG272">
        <v>0</v>
      </c>
      <c r="BH272">
        <v>0</v>
      </c>
      <c r="BI272">
        <v>0</v>
      </c>
      <c r="BJ272">
        <v>0</v>
      </c>
      <c r="BK272">
        <v>0</v>
      </c>
      <c r="BL272">
        <f t="shared" si="28"/>
        <v>0</v>
      </c>
      <c r="BM272">
        <f t="shared" si="29"/>
        <v>0</v>
      </c>
      <c r="BN272">
        <f t="shared" si="30"/>
        <v>0</v>
      </c>
      <c r="BO272" s="13">
        <f t="shared" si="31"/>
        <v>0</v>
      </c>
      <c r="BP272">
        <f t="shared" si="32"/>
        <v>0</v>
      </c>
      <c r="BQ272">
        <f t="shared" si="33"/>
        <v>0</v>
      </c>
      <c r="BR272">
        <f t="shared" si="34"/>
        <v>0</v>
      </c>
    </row>
    <row r="273" spans="1:70" x14ac:dyDescent="0.35">
      <c r="A273">
        <v>8</v>
      </c>
      <c r="B273">
        <v>0</v>
      </c>
      <c r="C273">
        <v>1</v>
      </c>
      <c r="D273">
        <v>0</v>
      </c>
      <c r="E273">
        <v>0</v>
      </c>
      <c r="F273">
        <v>0</v>
      </c>
      <c r="G273">
        <v>0</v>
      </c>
      <c r="H273">
        <v>0</v>
      </c>
      <c r="I273">
        <v>0</v>
      </c>
      <c r="J273">
        <v>0</v>
      </c>
      <c r="K273">
        <v>0</v>
      </c>
      <c r="L273">
        <v>0</v>
      </c>
      <c r="M273">
        <v>0</v>
      </c>
      <c r="N273">
        <v>0</v>
      </c>
      <c r="O273">
        <v>0</v>
      </c>
      <c r="P273">
        <v>0</v>
      </c>
      <c r="Q273">
        <v>0</v>
      </c>
      <c r="R273">
        <v>0</v>
      </c>
      <c r="S273">
        <v>0</v>
      </c>
      <c r="T273">
        <v>0</v>
      </c>
      <c r="U273">
        <v>0</v>
      </c>
      <c r="V273">
        <v>0</v>
      </c>
      <c r="W273">
        <v>0</v>
      </c>
      <c r="X273">
        <v>0</v>
      </c>
      <c r="Y273">
        <v>0</v>
      </c>
      <c r="Z273">
        <v>0</v>
      </c>
      <c r="AA273">
        <v>0</v>
      </c>
      <c r="AB273">
        <v>0</v>
      </c>
      <c r="AC273">
        <v>0</v>
      </c>
      <c r="AD273">
        <v>0</v>
      </c>
      <c r="AE273">
        <v>0</v>
      </c>
      <c r="AF273">
        <v>0</v>
      </c>
      <c r="AG273">
        <v>0</v>
      </c>
      <c r="AH273">
        <v>0</v>
      </c>
      <c r="AI273">
        <v>0</v>
      </c>
      <c r="AJ273">
        <v>0</v>
      </c>
      <c r="AK273">
        <v>0</v>
      </c>
      <c r="AL273">
        <v>0</v>
      </c>
      <c r="AM273">
        <v>0</v>
      </c>
      <c r="AN273">
        <v>0</v>
      </c>
      <c r="AO273">
        <v>0</v>
      </c>
      <c r="AP273">
        <v>0</v>
      </c>
      <c r="AQ273">
        <v>0</v>
      </c>
      <c r="AR273">
        <v>0</v>
      </c>
      <c r="AS273">
        <v>0</v>
      </c>
      <c r="AT273">
        <v>0</v>
      </c>
      <c r="AU273">
        <v>0</v>
      </c>
      <c r="AV273">
        <v>0</v>
      </c>
      <c r="AW273">
        <v>0</v>
      </c>
      <c r="AX273">
        <v>0</v>
      </c>
      <c r="AY273">
        <v>0</v>
      </c>
      <c r="AZ273">
        <v>0</v>
      </c>
      <c r="BA273">
        <v>0</v>
      </c>
      <c r="BB273">
        <v>0</v>
      </c>
      <c r="BC273">
        <v>0</v>
      </c>
      <c r="BD273">
        <v>0</v>
      </c>
      <c r="BE273">
        <v>0</v>
      </c>
      <c r="BF273">
        <v>0</v>
      </c>
      <c r="BG273">
        <v>0</v>
      </c>
      <c r="BH273">
        <v>0</v>
      </c>
      <c r="BI273">
        <v>0</v>
      </c>
      <c r="BJ273">
        <v>0</v>
      </c>
      <c r="BK273">
        <v>0</v>
      </c>
      <c r="BL273">
        <f t="shared" si="28"/>
        <v>0</v>
      </c>
      <c r="BM273">
        <f t="shared" si="29"/>
        <v>0</v>
      </c>
      <c r="BN273">
        <f t="shared" si="30"/>
        <v>0</v>
      </c>
      <c r="BO273" s="13">
        <f t="shared" si="31"/>
        <v>0</v>
      </c>
      <c r="BP273">
        <f t="shared" si="32"/>
        <v>0</v>
      </c>
      <c r="BQ273">
        <f t="shared" si="33"/>
        <v>0</v>
      </c>
      <c r="BR273">
        <f t="shared" si="34"/>
        <v>0</v>
      </c>
    </row>
    <row r="274" spans="1:70" x14ac:dyDescent="0.35">
      <c r="A274">
        <v>8</v>
      </c>
      <c r="B274">
        <v>0</v>
      </c>
      <c r="C274">
        <v>1</v>
      </c>
      <c r="D274">
        <v>0</v>
      </c>
      <c r="E274">
        <v>0</v>
      </c>
      <c r="F274">
        <v>0</v>
      </c>
      <c r="G274">
        <v>0</v>
      </c>
      <c r="H274">
        <v>0</v>
      </c>
      <c r="I274">
        <v>0</v>
      </c>
      <c r="J274">
        <v>0</v>
      </c>
      <c r="K274">
        <v>0</v>
      </c>
      <c r="L274">
        <v>0</v>
      </c>
      <c r="M274">
        <v>0</v>
      </c>
      <c r="N274">
        <v>0</v>
      </c>
      <c r="O274">
        <v>0</v>
      </c>
      <c r="P274">
        <v>0</v>
      </c>
      <c r="Q274">
        <v>0</v>
      </c>
      <c r="R274">
        <v>0</v>
      </c>
      <c r="S274">
        <v>0</v>
      </c>
      <c r="T274">
        <v>0</v>
      </c>
      <c r="U274">
        <v>0</v>
      </c>
      <c r="V274">
        <v>0</v>
      </c>
      <c r="W274">
        <v>0</v>
      </c>
      <c r="X274">
        <v>0</v>
      </c>
      <c r="Y274">
        <v>0</v>
      </c>
      <c r="Z274">
        <v>0</v>
      </c>
      <c r="AA274">
        <v>0</v>
      </c>
      <c r="AB274">
        <v>0</v>
      </c>
      <c r="AC274">
        <v>0</v>
      </c>
      <c r="AD274">
        <v>0</v>
      </c>
      <c r="AE274">
        <v>0</v>
      </c>
      <c r="AF274">
        <v>0</v>
      </c>
      <c r="AG274">
        <v>0</v>
      </c>
      <c r="AH274">
        <v>0</v>
      </c>
      <c r="AI274">
        <v>0</v>
      </c>
      <c r="AJ274">
        <v>0</v>
      </c>
      <c r="AK274">
        <v>0</v>
      </c>
      <c r="AL274">
        <v>0</v>
      </c>
      <c r="AM274">
        <v>0</v>
      </c>
      <c r="AN274">
        <v>0</v>
      </c>
      <c r="AO274">
        <v>0</v>
      </c>
      <c r="AP274">
        <v>0</v>
      </c>
      <c r="AQ274">
        <v>0</v>
      </c>
      <c r="AR274">
        <v>0</v>
      </c>
      <c r="AS274">
        <v>0</v>
      </c>
      <c r="AT274">
        <v>0</v>
      </c>
      <c r="AU274">
        <v>0</v>
      </c>
      <c r="AV274">
        <v>0</v>
      </c>
      <c r="AW274">
        <v>0</v>
      </c>
      <c r="AX274">
        <v>0</v>
      </c>
      <c r="AY274">
        <v>0</v>
      </c>
      <c r="AZ274">
        <v>0</v>
      </c>
      <c r="BA274">
        <v>0</v>
      </c>
      <c r="BB274">
        <v>0</v>
      </c>
      <c r="BC274">
        <v>0</v>
      </c>
      <c r="BD274">
        <v>0</v>
      </c>
      <c r="BE274">
        <v>0</v>
      </c>
      <c r="BF274">
        <v>0</v>
      </c>
      <c r="BG274">
        <v>0</v>
      </c>
      <c r="BH274">
        <v>0</v>
      </c>
      <c r="BI274">
        <v>0</v>
      </c>
      <c r="BJ274">
        <v>0</v>
      </c>
      <c r="BK274">
        <v>0</v>
      </c>
      <c r="BL274">
        <f t="shared" si="28"/>
        <v>0</v>
      </c>
      <c r="BM274">
        <f t="shared" si="29"/>
        <v>0</v>
      </c>
      <c r="BN274">
        <f t="shared" si="30"/>
        <v>0</v>
      </c>
      <c r="BO274" s="13">
        <f t="shared" si="31"/>
        <v>0</v>
      </c>
      <c r="BP274">
        <f t="shared" si="32"/>
        <v>0</v>
      </c>
      <c r="BQ274">
        <f t="shared" si="33"/>
        <v>0</v>
      </c>
      <c r="BR274">
        <f t="shared" si="34"/>
        <v>0</v>
      </c>
    </row>
    <row r="275" spans="1:70" x14ac:dyDescent="0.35">
      <c r="A275">
        <v>8</v>
      </c>
      <c r="B275">
        <v>0</v>
      </c>
      <c r="C275">
        <v>1</v>
      </c>
      <c r="D275">
        <v>0</v>
      </c>
      <c r="E275">
        <v>0</v>
      </c>
      <c r="F275">
        <v>0</v>
      </c>
      <c r="G275">
        <v>0</v>
      </c>
      <c r="H275">
        <v>0</v>
      </c>
      <c r="I275">
        <v>0</v>
      </c>
      <c r="J275">
        <v>0</v>
      </c>
      <c r="K275">
        <v>0</v>
      </c>
      <c r="L275">
        <v>0</v>
      </c>
      <c r="M275">
        <v>0</v>
      </c>
      <c r="N275">
        <v>0</v>
      </c>
      <c r="O275">
        <v>0</v>
      </c>
      <c r="P275">
        <v>0</v>
      </c>
      <c r="Q275">
        <v>0</v>
      </c>
      <c r="R275">
        <v>0</v>
      </c>
      <c r="S275">
        <v>0</v>
      </c>
      <c r="T275">
        <v>0</v>
      </c>
      <c r="U275">
        <v>0</v>
      </c>
      <c r="V275">
        <v>0</v>
      </c>
      <c r="W275">
        <v>0</v>
      </c>
      <c r="X275">
        <v>0</v>
      </c>
      <c r="Y275">
        <v>0</v>
      </c>
      <c r="Z275">
        <v>0</v>
      </c>
      <c r="AA275">
        <v>0</v>
      </c>
      <c r="AB275">
        <v>0</v>
      </c>
      <c r="AC275">
        <v>0</v>
      </c>
      <c r="AD275">
        <v>0</v>
      </c>
      <c r="AE275">
        <v>0</v>
      </c>
      <c r="AF275">
        <v>0</v>
      </c>
      <c r="AG275">
        <v>0</v>
      </c>
      <c r="AH275">
        <v>0</v>
      </c>
      <c r="AI275">
        <v>0</v>
      </c>
      <c r="AJ275">
        <v>0</v>
      </c>
      <c r="AK275">
        <v>0</v>
      </c>
      <c r="AL275">
        <v>0</v>
      </c>
      <c r="AM275">
        <v>0</v>
      </c>
      <c r="AN275">
        <v>0</v>
      </c>
      <c r="AO275">
        <v>0</v>
      </c>
      <c r="AP275">
        <v>0</v>
      </c>
      <c r="AQ275">
        <v>0</v>
      </c>
      <c r="AR275">
        <v>0</v>
      </c>
      <c r="AS275">
        <v>0</v>
      </c>
      <c r="AT275">
        <v>0</v>
      </c>
      <c r="AU275">
        <v>0</v>
      </c>
      <c r="AV275">
        <v>0</v>
      </c>
      <c r="AW275">
        <v>0</v>
      </c>
      <c r="AX275">
        <v>0</v>
      </c>
      <c r="AY275">
        <v>0</v>
      </c>
      <c r="AZ275">
        <v>0</v>
      </c>
      <c r="BA275">
        <v>0</v>
      </c>
      <c r="BB275">
        <v>0</v>
      </c>
      <c r="BC275">
        <v>0</v>
      </c>
      <c r="BD275">
        <v>0</v>
      </c>
      <c r="BE275">
        <v>0</v>
      </c>
      <c r="BF275">
        <v>0</v>
      </c>
      <c r="BG275">
        <v>0</v>
      </c>
      <c r="BH275">
        <v>0</v>
      </c>
      <c r="BI275">
        <v>0</v>
      </c>
      <c r="BJ275">
        <v>0</v>
      </c>
      <c r="BK275">
        <v>0</v>
      </c>
      <c r="BL275">
        <f t="shared" si="28"/>
        <v>0</v>
      </c>
      <c r="BM275">
        <f t="shared" si="29"/>
        <v>0</v>
      </c>
      <c r="BN275">
        <f t="shared" si="30"/>
        <v>0</v>
      </c>
      <c r="BO275" s="13">
        <f t="shared" si="31"/>
        <v>0</v>
      </c>
      <c r="BP275">
        <f t="shared" si="32"/>
        <v>0</v>
      </c>
      <c r="BQ275">
        <f t="shared" si="33"/>
        <v>0</v>
      </c>
      <c r="BR275">
        <f t="shared" si="34"/>
        <v>0</v>
      </c>
    </row>
    <row r="276" spans="1:70" x14ac:dyDescent="0.35">
      <c r="A276">
        <v>8</v>
      </c>
      <c r="B276">
        <v>0</v>
      </c>
      <c r="C276">
        <v>1</v>
      </c>
      <c r="D276">
        <v>0</v>
      </c>
      <c r="E276">
        <v>0</v>
      </c>
      <c r="F276">
        <v>0</v>
      </c>
      <c r="G276">
        <v>0</v>
      </c>
      <c r="H276">
        <v>0</v>
      </c>
      <c r="I276">
        <v>0</v>
      </c>
      <c r="J276">
        <v>0</v>
      </c>
      <c r="K276">
        <v>0</v>
      </c>
      <c r="L276">
        <v>0</v>
      </c>
      <c r="M276">
        <v>0</v>
      </c>
      <c r="N276">
        <v>0</v>
      </c>
      <c r="O276">
        <v>0</v>
      </c>
      <c r="P276">
        <v>0</v>
      </c>
      <c r="Q276">
        <v>0</v>
      </c>
      <c r="R276">
        <v>0</v>
      </c>
      <c r="S276">
        <v>0</v>
      </c>
      <c r="T276">
        <v>0</v>
      </c>
      <c r="U276">
        <v>0</v>
      </c>
      <c r="V276">
        <v>0</v>
      </c>
      <c r="W276">
        <v>0</v>
      </c>
      <c r="X276">
        <v>0</v>
      </c>
      <c r="Y276">
        <v>0</v>
      </c>
      <c r="Z276">
        <v>0</v>
      </c>
      <c r="AA276">
        <v>0</v>
      </c>
      <c r="AB276">
        <v>0</v>
      </c>
      <c r="AC276">
        <v>0</v>
      </c>
      <c r="AD276">
        <v>0</v>
      </c>
      <c r="AE276">
        <v>0</v>
      </c>
      <c r="AF276">
        <v>0</v>
      </c>
      <c r="AG276">
        <v>0</v>
      </c>
      <c r="AH276">
        <v>0</v>
      </c>
      <c r="AI276">
        <v>0</v>
      </c>
      <c r="AJ276">
        <v>0</v>
      </c>
      <c r="AK276">
        <v>0</v>
      </c>
      <c r="AL276">
        <v>0</v>
      </c>
      <c r="AM276">
        <v>0</v>
      </c>
      <c r="AN276">
        <v>0</v>
      </c>
      <c r="AO276">
        <v>0</v>
      </c>
      <c r="AP276">
        <v>0</v>
      </c>
      <c r="AQ276">
        <v>0</v>
      </c>
      <c r="AR276">
        <v>0</v>
      </c>
      <c r="AS276">
        <v>0</v>
      </c>
      <c r="AT276">
        <v>0</v>
      </c>
      <c r="AU276">
        <v>0</v>
      </c>
      <c r="AV276">
        <v>0</v>
      </c>
      <c r="AW276">
        <v>0</v>
      </c>
      <c r="AX276">
        <v>0</v>
      </c>
      <c r="AY276">
        <v>0</v>
      </c>
      <c r="AZ276">
        <v>0</v>
      </c>
      <c r="BA276">
        <v>0</v>
      </c>
      <c r="BB276">
        <v>0</v>
      </c>
      <c r="BC276">
        <v>0</v>
      </c>
      <c r="BD276">
        <v>0</v>
      </c>
      <c r="BE276">
        <v>0</v>
      </c>
      <c r="BF276">
        <v>0</v>
      </c>
      <c r="BG276">
        <v>0</v>
      </c>
      <c r="BH276">
        <v>0</v>
      </c>
      <c r="BI276">
        <v>0</v>
      </c>
      <c r="BJ276">
        <v>0</v>
      </c>
      <c r="BK276">
        <v>0</v>
      </c>
      <c r="BL276">
        <f t="shared" si="28"/>
        <v>0</v>
      </c>
      <c r="BM276">
        <f t="shared" si="29"/>
        <v>0</v>
      </c>
      <c r="BN276">
        <f t="shared" si="30"/>
        <v>0</v>
      </c>
      <c r="BO276" s="13">
        <f t="shared" si="31"/>
        <v>0</v>
      </c>
      <c r="BP276">
        <f t="shared" si="32"/>
        <v>0</v>
      </c>
      <c r="BQ276">
        <f t="shared" si="33"/>
        <v>0</v>
      </c>
      <c r="BR276">
        <f t="shared" si="34"/>
        <v>0</v>
      </c>
    </row>
    <row r="277" spans="1:70" x14ac:dyDescent="0.35">
      <c r="A277">
        <v>8</v>
      </c>
      <c r="B277">
        <v>1</v>
      </c>
      <c r="C277">
        <v>1</v>
      </c>
      <c r="D277">
        <v>0</v>
      </c>
      <c r="E277">
        <v>0</v>
      </c>
      <c r="F277">
        <v>0</v>
      </c>
      <c r="G277">
        <v>0</v>
      </c>
      <c r="H277">
        <v>0</v>
      </c>
      <c r="I277">
        <v>0</v>
      </c>
      <c r="J277">
        <v>0</v>
      </c>
      <c r="K277">
        <v>0</v>
      </c>
      <c r="L277">
        <v>0</v>
      </c>
      <c r="M277">
        <v>0</v>
      </c>
      <c r="N277">
        <v>0</v>
      </c>
      <c r="O277">
        <v>0</v>
      </c>
      <c r="P277">
        <v>0</v>
      </c>
      <c r="Q277">
        <v>0</v>
      </c>
      <c r="R277">
        <v>0</v>
      </c>
      <c r="S277">
        <v>0</v>
      </c>
      <c r="T277">
        <v>0</v>
      </c>
      <c r="U277">
        <v>0</v>
      </c>
      <c r="V277">
        <v>0</v>
      </c>
      <c r="W277">
        <v>0</v>
      </c>
      <c r="X277">
        <v>0</v>
      </c>
      <c r="Y277">
        <v>0</v>
      </c>
      <c r="Z277">
        <v>0</v>
      </c>
      <c r="AA277">
        <v>0</v>
      </c>
      <c r="AB277">
        <v>0</v>
      </c>
      <c r="AC277">
        <v>0</v>
      </c>
      <c r="AD277">
        <v>0</v>
      </c>
      <c r="AE277">
        <v>0</v>
      </c>
      <c r="AF277">
        <v>0</v>
      </c>
      <c r="AG277">
        <v>0</v>
      </c>
      <c r="AH277">
        <v>0</v>
      </c>
      <c r="AI277">
        <v>0</v>
      </c>
      <c r="AJ277">
        <v>0</v>
      </c>
      <c r="AK277">
        <v>0</v>
      </c>
      <c r="AL277">
        <v>0</v>
      </c>
      <c r="AM277">
        <v>0</v>
      </c>
      <c r="AN277">
        <v>0</v>
      </c>
      <c r="AO277">
        <v>0</v>
      </c>
      <c r="AP277">
        <v>0</v>
      </c>
      <c r="AQ277">
        <v>0</v>
      </c>
      <c r="AR277">
        <v>0</v>
      </c>
      <c r="AS277">
        <v>0</v>
      </c>
      <c r="AT277">
        <v>0</v>
      </c>
      <c r="AU277">
        <v>0</v>
      </c>
      <c r="AV277">
        <v>0</v>
      </c>
      <c r="AW277">
        <v>0</v>
      </c>
      <c r="AX277">
        <v>0</v>
      </c>
      <c r="AY277">
        <v>0</v>
      </c>
      <c r="AZ277">
        <v>0</v>
      </c>
      <c r="BA277">
        <v>0</v>
      </c>
      <c r="BB277">
        <v>0</v>
      </c>
      <c r="BC277">
        <v>0</v>
      </c>
      <c r="BD277">
        <v>0</v>
      </c>
      <c r="BE277">
        <v>0</v>
      </c>
      <c r="BF277">
        <v>0</v>
      </c>
      <c r="BG277">
        <v>0</v>
      </c>
      <c r="BH277">
        <v>0</v>
      </c>
      <c r="BI277">
        <v>0</v>
      </c>
      <c r="BJ277">
        <v>0</v>
      </c>
      <c r="BK277">
        <v>0</v>
      </c>
      <c r="BL277">
        <f t="shared" si="28"/>
        <v>0</v>
      </c>
      <c r="BM277">
        <f t="shared" si="29"/>
        <v>0</v>
      </c>
      <c r="BN277">
        <f t="shared" si="30"/>
        <v>0</v>
      </c>
      <c r="BO277" s="13">
        <f t="shared" si="31"/>
        <v>0</v>
      </c>
      <c r="BP277">
        <f t="shared" si="32"/>
        <v>0</v>
      </c>
      <c r="BQ277">
        <f t="shared" si="33"/>
        <v>0</v>
      </c>
      <c r="BR277">
        <f t="shared" si="34"/>
        <v>0</v>
      </c>
    </row>
    <row r="278" spans="1:70" x14ac:dyDescent="0.35">
      <c r="A278">
        <v>8</v>
      </c>
      <c r="B278">
        <v>1</v>
      </c>
      <c r="C278">
        <v>1</v>
      </c>
      <c r="D278">
        <v>0</v>
      </c>
      <c r="E278">
        <v>0</v>
      </c>
      <c r="F278">
        <v>0</v>
      </c>
      <c r="G278">
        <v>0</v>
      </c>
      <c r="H278">
        <v>0</v>
      </c>
      <c r="I278">
        <v>0</v>
      </c>
      <c r="J278">
        <v>0</v>
      </c>
      <c r="K278">
        <v>0</v>
      </c>
      <c r="L278">
        <v>0</v>
      </c>
      <c r="M278">
        <v>0</v>
      </c>
      <c r="N278">
        <v>0</v>
      </c>
      <c r="O278">
        <v>0</v>
      </c>
      <c r="P278">
        <v>0</v>
      </c>
      <c r="Q278">
        <v>0</v>
      </c>
      <c r="R278">
        <v>0</v>
      </c>
      <c r="S278">
        <v>0</v>
      </c>
      <c r="T278">
        <v>0</v>
      </c>
      <c r="U278">
        <v>0</v>
      </c>
      <c r="V278">
        <v>0</v>
      </c>
      <c r="W278">
        <v>0</v>
      </c>
      <c r="X278">
        <v>0</v>
      </c>
      <c r="Y278">
        <v>0</v>
      </c>
      <c r="Z278">
        <v>0</v>
      </c>
      <c r="AA278">
        <v>0</v>
      </c>
      <c r="AB278">
        <v>0</v>
      </c>
      <c r="AC278">
        <v>0</v>
      </c>
      <c r="AD278">
        <v>0</v>
      </c>
      <c r="AE278">
        <v>0</v>
      </c>
      <c r="AF278">
        <v>0</v>
      </c>
      <c r="AG278">
        <v>0</v>
      </c>
      <c r="AH278">
        <v>0</v>
      </c>
      <c r="AI278">
        <v>0</v>
      </c>
      <c r="AJ278">
        <v>0</v>
      </c>
      <c r="AK278">
        <v>0</v>
      </c>
      <c r="AL278">
        <v>0</v>
      </c>
      <c r="AM278">
        <v>0</v>
      </c>
      <c r="AN278">
        <v>0</v>
      </c>
      <c r="AO278">
        <v>0</v>
      </c>
      <c r="AP278">
        <v>0</v>
      </c>
      <c r="AQ278">
        <v>0</v>
      </c>
      <c r="AR278">
        <v>0</v>
      </c>
      <c r="AS278">
        <v>0</v>
      </c>
      <c r="AT278">
        <v>0</v>
      </c>
      <c r="AU278">
        <v>0</v>
      </c>
      <c r="AV278">
        <v>0</v>
      </c>
      <c r="AW278">
        <v>0</v>
      </c>
      <c r="AX278">
        <v>0</v>
      </c>
      <c r="AY278">
        <v>0</v>
      </c>
      <c r="AZ278">
        <v>0</v>
      </c>
      <c r="BA278">
        <v>0</v>
      </c>
      <c r="BB278">
        <v>0</v>
      </c>
      <c r="BC278">
        <v>0</v>
      </c>
      <c r="BD278">
        <v>0</v>
      </c>
      <c r="BE278">
        <v>0</v>
      </c>
      <c r="BF278">
        <v>0</v>
      </c>
      <c r="BG278">
        <v>0</v>
      </c>
      <c r="BH278">
        <v>0</v>
      </c>
      <c r="BI278">
        <v>0</v>
      </c>
      <c r="BJ278">
        <v>0</v>
      </c>
      <c r="BK278">
        <v>0</v>
      </c>
      <c r="BL278">
        <f t="shared" si="28"/>
        <v>0</v>
      </c>
      <c r="BM278">
        <f t="shared" si="29"/>
        <v>0</v>
      </c>
      <c r="BN278">
        <f t="shared" si="30"/>
        <v>0</v>
      </c>
      <c r="BO278" s="13">
        <f t="shared" si="31"/>
        <v>0</v>
      </c>
      <c r="BP278">
        <f t="shared" si="32"/>
        <v>0</v>
      </c>
      <c r="BQ278">
        <f t="shared" si="33"/>
        <v>0</v>
      </c>
      <c r="BR278">
        <f t="shared" si="34"/>
        <v>0</v>
      </c>
    </row>
    <row r="279" spans="1:70" x14ac:dyDescent="0.35">
      <c r="A279">
        <v>8</v>
      </c>
      <c r="B279">
        <v>1</v>
      </c>
      <c r="C279">
        <v>1</v>
      </c>
      <c r="D279">
        <v>0</v>
      </c>
      <c r="E279">
        <v>0</v>
      </c>
      <c r="F279">
        <v>0</v>
      </c>
      <c r="G279">
        <v>0</v>
      </c>
      <c r="H279">
        <v>0</v>
      </c>
      <c r="I279">
        <v>0</v>
      </c>
      <c r="J279">
        <v>0</v>
      </c>
      <c r="K279">
        <v>0</v>
      </c>
      <c r="L279">
        <v>0</v>
      </c>
      <c r="M279">
        <v>0</v>
      </c>
      <c r="N279">
        <v>0</v>
      </c>
      <c r="O279">
        <v>0</v>
      </c>
      <c r="P279">
        <v>0</v>
      </c>
      <c r="Q279">
        <v>0</v>
      </c>
      <c r="R279">
        <v>0</v>
      </c>
      <c r="S279">
        <v>0</v>
      </c>
      <c r="T279">
        <v>0</v>
      </c>
      <c r="U279">
        <v>0</v>
      </c>
      <c r="V279">
        <v>0</v>
      </c>
      <c r="W279">
        <v>0</v>
      </c>
      <c r="X279">
        <v>0</v>
      </c>
      <c r="Y279">
        <v>0</v>
      </c>
      <c r="Z279">
        <v>0</v>
      </c>
      <c r="AA279">
        <v>0</v>
      </c>
      <c r="AB279">
        <v>0</v>
      </c>
      <c r="AC279">
        <v>0</v>
      </c>
      <c r="AD279">
        <v>0</v>
      </c>
      <c r="AE279">
        <v>0</v>
      </c>
      <c r="AF279">
        <v>0</v>
      </c>
      <c r="AG279">
        <v>0</v>
      </c>
      <c r="AH279">
        <v>0</v>
      </c>
      <c r="AI279">
        <v>0</v>
      </c>
      <c r="AJ279">
        <v>0</v>
      </c>
      <c r="AK279">
        <v>0</v>
      </c>
      <c r="AL279">
        <v>0</v>
      </c>
      <c r="AM279">
        <v>0</v>
      </c>
      <c r="AN279">
        <v>0</v>
      </c>
      <c r="AO279">
        <v>0</v>
      </c>
      <c r="AP279">
        <v>0</v>
      </c>
      <c r="AQ279">
        <v>0</v>
      </c>
      <c r="AR279">
        <v>0</v>
      </c>
      <c r="AS279">
        <v>0</v>
      </c>
      <c r="AT279">
        <v>0</v>
      </c>
      <c r="AU279">
        <v>0</v>
      </c>
      <c r="AV279">
        <v>0</v>
      </c>
      <c r="AW279">
        <v>0</v>
      </c>
      <c r="AX279">
        <v>0</v>
      </c>
      <c r="AY279">
        <v>0</v>
      </c>
      <c r="AZ279">
        <v>0</v>
      </c>
      <c r="BA279">
        <v>0</v>
      </c>
      <c r="BB279">
        <v>0</v>
      </c>
      <c r="BC279">
        <v>0</v>
      </c>
      <c r="BD279">
        <v>0</v>
      </c>
      <c r="BE279">
        <v>0</v>
      </c>
      <c r="BF279">
        <v>0</v>
      </c>
      <c r="BG279">
        <v>0</v>
      </c>
      <c r="BH279">
        <v>0</v>
      </c>
      <c r="BI279">
        <v>0</v>
      </c>
      <c r="BJ279">
        <v>0</v>
      </c>
      <c r="BK279">
        <v>0</v>
      </c>
      <c r="BL279">
        <f t="shared" si="28"/>
        <v>0</v>
      </c>
      <c r="BM279">
        <f t="shared" si="29"/>
        <v>0</v>
      </c>
      <c r="BN279">
        <f t="shared" si="30"/>
        <v>0</v>
      </c>
      <c r="BO279" s="13">
        <f t="shared" si="31"/>
        <v>0</v>
      </c>
      <c r="BP279">
        <f t="shared" si="32"/>
        <v>0</v>
      </c>
      <c r="BQ279">
        <f t="shared" si="33"/>
        <v>0</v>
      </c>
      <c r="BR279">
        <f t="shared" si="34"/>
        <v>0</v>
      </c>
    </row>
    <row r="280" spans="1:70" x14ac:dyDescent="0.35">
      <c r="A280">
        <v>8</v>
      </c>
      <c r="B280">
        <v>1</v>
      </c>
      <c r="C280">
        <v>1</v>
      </c>
      <c r="D280">
        <v>0</v>
      </c>
      <c r="E280">
        <v>0</v>
      </c>
      <c r="F280">
        <v>0</v>
      </c>
      <c r="G280">
        <v>0</v>
      </c>
      <c r="H280">
        <v>0</v>
      </c>
      <c r="I280">
        <v>0</v>
      </c>
      <c r="J280">
        <v>0</v>
      </c>
      <c r="K280">
        <v>0</v>
      </c>
      <c r="L280">
        <v>0</v>
      </c>
      <c r="M280">
        <v>0</v>
      </c>
      <c r="N280">
        <v>0</v>
      </c>
      <c r="O280">
        <v>0</v>
      </c>
      <c r="P280">
        <v>0</v>
      </c>
      <c r="Q280">
        <v>0</v>
      </c>
      <c r="R280">
        <v>0</v>
      </c>
      <c r="S280">
        <v>0</v>
      </c>
      <c r="T280">
        <v>0</v>
      </c>
      <c r="U280">
        <v>0</v>
      </c>
      <c r="V280">
        <v>0</v>
      </c>
      <c r="W280">
        <v>0</v>
      </c>
      <c r="X280">
        <v>0</v>
      </c>
      <c r="Y280">
        <v>0</v>
      </c>
      <c r="Z280">
        <v>0</v>
      </c>
      <c r="AA280">
        <v>0</v>
      </c>
      <c r="AB280">
        <v>0</v>
      </c>
      <c r="AC280">
        <v>0</v>
      </c>
      <c r="AD280">
        <v>0</v>
      </c>
      <c r="AE280">
        <v>0</v>
      </c>
      <c r="AF280">
        <v>0</v>
      </c>
      <c r="AG280">
        <v>0</v>
      </c>
      <c r="AH280">
        <v>0</v>
      </c>
      <c r="AI280">
        <v>0</v>
      </c>
      <c r="AJ280">
        <v>0</v>
      </c>
      <c r="AK280">
        <v>0</v>
      </c>
      <c r="AL280">
        <v>0</v>
      </c>
      <c r="AM280">
        <v>0</v>
      </c>
      <c r="AN280">
        <v>0</v>
      </c>
      <c r="AO280">
        <v>0</v>
      </c>
      <c r="AP280">
        <v>0</v>
      </c>
      <c r="AQ280">
        <v>0</v>
      </c>
      <c r="AR280">
        <v>0</v>
      </c>
      <c r="AS280">
        <v>0</v>
      </c>
      <c r="AT280">
        <v>0</v>
      </c>
      <c r="AU280">
        <v>0</v>
      </c>
      <c r="AV280">
        <v>0</v>
      </c>
      <c r="AW280">
        <v>0</v>
      </c>
      <c r="AX280">
        <v>0</v>
      </c>
      <c r="AY280">
        <v>0</v>
      </c>
      <c r="AZ280">
        <v>0</v>
      </c>
      <c r="BA280">
        <v>0</v>
      </c>
      <c r="BB280">
        <v>0</v>
      </c>
      <c r="BC280">
        <v>0</v>
      </c>
      <c r="BD280">
        <v>0</v>
      </c>
      <c r="BE280">
        <v>0</v>
      </c>
      <c r="BF280">
        <v>0</v>
      </c>
      <c r="BG280">
        <v>0</v>
      </c>
      <c r="BH280">
        <v>0</v>
      </c>
      <c r="BI280">
        <v>0</v>
      </c>
      <c r="BJ280">
        <v>0</v>
      </c>
      <c r="BK280">
        <v>0</v>
      </c>
      <c r="BL280">
        <f t="shared" si="28"/>
        <v>0</v>
      </c>
      <c r="BM280">
        <f t="shared" si="29"/>
        <v>0</v>
      </c>
      <c r="BN280">
        <f t="shared" si="30"/>
        <v>0</v>
      </c>
      <c r="BO280" s="13">
        <f t="shared" si="31"/>
        <v>0</v>
      </c>
      <c r="BP280">
        <f t="shared" si="32"/>
        <v>0</v>
      </c>
      <c r="BQ280">
        <f t="shared" si="33"/>
        <v>0</v>
      </c>
      <c r="BR280">
        <f t="shared" si="34"/>
        <v>0</v>
      </c>
    </row>
    <row r="281" spans="1:70" x14ac:dyDescent="0.35">
      <c r="A281">
        <v>8</v>
      </c>
      <c r="B281">
        <v>1</v>
      </c>
      <c r="C281">
        <v>1</v>
      </c>
      <c r="D281">
        <v>0</v>
      </c>
      <c r="E281">
        <v>0</v>
      </c>
      <c r="F281">
        <v>0</v>
      </c>
      <c r="G281">
        <v>0</v>
      </c>
      <c r="H281">
        <v>0</v>
      </c>
      <c r="I281">
        <v>0</v>
      </c>
      <c r="J281">
        <v>0</v>
      </c>
      <c r="K281">
        <v>0</v>
      </c>
      <c r="L281">
        <v>0</v>
      </c>
      <c r="M281">
        <v>0</v>
      </c>
      <c r="N281">
        <v>0</v>
      </c>
      <c r="O281">
        <v>0</v>
      </c>
      <c r="P281">
        <v>0</v>
      </c>
      <c r="Q281">
        <v>0</v>
      </c>
      <c r="R281">
        <v>0</v>
      </c>
      <c r="S281">
        <v>0</v>
      </c>
      <c r="T281">
        <v>0</v>
      </c>
      <c r="U281">
        <v>0</v>
      </c>
      <c r="V281">
        <v>0</v>
      </c>
      <c r="W281">
        <v>0</v>
      </c>
      <c r="X281">
        <v>0</v>
      </c>
      <c r="Y281">
        <v>0</v>
      </c>
      <c r="Z281">
        <v>0</v>
      </c>
      <c r="AA281">
        <v>0</v>
      </c>
      <c r="AB281">
        <v>0</v>
      </c>
      <c r="AC281">
        <v>0</v>
      </c>
      <c r="AD281">
        <v>0</v>
      </c>
      <c r="AE281">
        <v>0</v>
      </c>
      <c r="AF281">
        <v>0</v>
      </c>
      <c r="AG281">
        <v>0</v>
      </c>
      <c r="AH281">
        <v>0</v>
      </c>
      <c r="AI281">
        <v>0</v>
      </c>
      <c r="AJ281">
        <v>0</v>
      </c>
      <c r="AK281">
        <v>0</v>
      </c>
      <c r="AL281">
        <v>0</v>
      </c>
      <c r="AM281">
        <v>0</v>
      </c>
      <c r="AN281">
        <v>0</v>
      </c>
      <c r="AO281">
        <v>0</v>
      </c>
      <c r="AP281">
        <v>0</v>
      </c>
      <c r="AQ281">
        <v>0</v>
      </c>
      <c r="AR281">
        <v>0</v>
      </c>
      <c r="AS281">
        <v>0</v>
      </c>
      <c r="AT281">
        <v>0</v>
      </c>
      <c r="AU281">
        <v>0</v>
      </c>
      <c r="AV281">
        <v>0</v>
      </c>
      <c r="AW281">
        <v>0</v>
      </c>
      <c r="AX281">
        <v>0</v>
      </c>
      <c r="AY281">
        <v>0</v>
      </c>
      <c r="AZ281">
        <v>0</v>
      </c>
      <c r="BA281">
        <v>0</v>
      </c>
      <c r="BB281">
        <v>0</v>
      </c>
      <c r="BC281">
        <v>0</v>
      </c>
      <c r="BD281">
        <v>0</v>
      </c>
      <c r="BE281">
        <v>0</v>
      </c>
      <c r="BF281">
        <v>0</v>
      </c>
      <c r="BG281">
        <v>0</v>
      </c>
      <c r="BH281">
        <v>0</v>
      </c>
      <c r="BI281">
        <v>0</v>
      </c>
      <c r="BJ281">
        <v>0</v>
      </c>
      <c r="BK281">
        <v>0</v>
      </c>
      <c r="BL281">
        <f t="shared" si="28"/>
        <v>0</v>
      </c>
      <c r="BM281">
        <f t="shared" si="29"/>
        <v>0</v>
      </c>
      <c r="BN281">
        <f t="shared" si="30"/>
        <v>0</v>
      </c>
      <c r="BO281" s="13">
        <f t="shared" si="31"/>
        <v>0</v>
      </c>
      <c r="BP281">
        <f t="shared" si="32"/>
        <v>0</v>
      </c>
      <c r="BQ281">
        <f t="shared" si="33"/>
        <v>0</v>
      </c>
      <c r="BR281">
        <f t="shared" si="34"/>
        <v>0</v>
      </c>
    </row>
    <row r="282" spans="1:70" x14ac:dyDescent="0.35">
      <c r="A282">
        <v>9</v>
      </c>
      <c r="B282">
        <v>0</v>
      </c>
      <c r="C282">
        <v>1</v>
      </c>
      <c r="D282">
        <v>0</v>
      </c>
      <c r="E282">
        <v>0</v>
      </c>
      <c r="F282">
        <v>0</v>
      </c>
      <c r="G282">
        <v>0</v>
      </c>
      <c r="H282">
        <v>0</v>
      </c>
      <c r="I282">
        <v>0</v>
      </c>
      <c r="J282">
        <v>0</v>
      </c>
      <c r="K282">
        <v>0</v>
      </c>
      <c r="L282">
        <v>0</v>
      </c>
      <c r="M282">
        <v>0</v>
      </c>
      <c r="N282">
        <v>0</v>
      </c>
      <c r="O282">
        <v>0</v>
      </c>
      <c r="P282">
        <v>0</v>
      </c>
      <c r="Q282">
        <v>0</v>
      </c>
      <c r="R282">
        <v>0</v>
      </c>
      <c r="S282">
        <v>0</v>
      </c>
      <c r="T282">
        <v>0</v>
      </c>
      <c r="U282">
        <v>0</v>
      </c>
      <c r="V282">
        <v>0</v>
      </c>
      <c r="W282">
        <v>0</v>
      </c>
      <c r="X282">
        <v>0</v>
      </c>
      <c r="Y282">
        <v>0</v>
      </c>
      <c r="Z282">
        <v>0</v>
      </c>
      <c r="AA282">
        <v>0</v>
      </c>
      <c r="AB282">
        <v>0</v>
      </c>
      <c r="AC282">
        <v>0</v>
      </c>
      <c r="AD282">
        <v>0</v>
      </c>
      <c r="AE282">
        <v>0</v>
      </c>
      <c r="AF282" s="13">
        <v>0</v>
      </c>
      <c r="AG282" s="13">
        <v>0</v>
      </c>
      <c r="AH282" s="13">
        <v>0</v>
      </c>
      <c r="AI282" s="13">
        <v>0</v>
      </c>
      <c r="AJ282" s="13">
        <v>0</v>
      </c>
      <c r="AK282" s="13">
        <v>0</v>
      </c>
      <c r="AL282">
        <v>0</v>
      </c>
      <c r="AM282">
        <v>0</v>
      </c>
      <c r="AN282">
        <v>0</v>
      </c>
      <c r="AO282">
        <v>0</v>
      </c>
      <c r="AP282">
        <v>0</v>
      </c>
      <c r="AQ282">
        <v>0</v>
      </c>
      <c r="AR282">
        <v>0</v>
      </c>
      <c r="AS282">
        <v>0</v>
      </c>
      <c r="AT282">
        <v>0</v>
      </c>
      <c r="AU282">
        <v>0</v>
      </c>
      <c r="AV282">
        <v>0</v>
      </c>
      <c r="AW282">
        <v>0</v>
      </c>
      <c r="AX282">
        <v>0</v>
      </c>
      <c r="AY282">
        <v>0</v>
      </c>
      <c r="AZ282">
        <v>0</v>
      </c>
      <c r="BA282">
        <v>0</v>
      </c>
      <c r="BB282">
        <v>0</v>
      </c>
      <c r="BC282">
        <v>0</v>
      </c>
      <c r="BD282">
        <v>0</v>
      </c>
      <c r="BE282">
        <v>0</v>
      </c>
      <c r="BF282">
        <v>0</v>
      </c>
      <c r="BG282">
        <v>0</v>
      </c>
      <c r="BH282">
        <v>0</v>
      </c>
      <c r="BI282">
        <v>0</v>
      </c>
      <c r="BJ282">
        <v>0</v>
      </c>
      <c r="BK282">
        <v>0</v>
      </c>
      <c r="BL282">
        <f t="shared" si="28"/>
        <v>0</v>
      </c>
      <c r="BM282">
        <f t="shared" si="29"/>
        <v>0</v>
      </c>
      <c r="BN282">
        <f t="shared" si="30"/>
        <v>0</v>
      </c>
      <c r="BO282" s="13">
        <f t="shared" si="31"/>
        <v>0</v>
      </c>
      <c r="BP282">
        <f t="shared" si="32"/>
        <v>0</v>
      </c>
      <c r="BQ282">
        <f t="shared" si="33"/>
        <v>0</v>
      </c>
      <c r="BR282">
        <f t="shared" si="34"/>
        <v>0</v>
      </c>
    </row>
    <row r="283" spans="1:70" x14ac:dyDescent="0.35">
      <c r="A283">
        <v>9</v>
      </c>
      <c r="B283">
        <v>0</v>
      </c>
      <c r="C283">
        <v>1</v>
      </c>
      <c r="D283">
        <v>0</v>
      </c>
      <c r="E283">
        <v>0</v>
      </c>
      <c r="F283">
        <v>0</v>
      </c>
      <c r="G283">
        <v>0</v>
      </c>
      <c r="H283">
        <v>0</v>
      </c>
      <c r="I283">
        <v>0</v>
      </c>
      <c r="J283">
        <v>0</v>
      </c>
      <c r="K283">
        <v>0</v>
      </c>
      <c r="L283">
        <v>0</v>
      </c>
      <c r="M283">
        <v>0</v>
      </c>
      <c r="N283">
        <v>0</v>
      </c>
      <c r="O283">
        <v>0</v>
      </c>
      <c r="P283">
        <v>0</v>
      </c>
      <c r="Q283">
        <v>0</v>
      </c>
      <c r="R283">
        <v>0</v>
      </c>
      <c r="S283">
        <v>0</v>
      </c>
      <c r="T283">
        <v>0</v>
      </c>
      <c r="U283">
        <v>0</v>
      </c>
      <c r="V283">
        <v>0</v>
      </c>
      <c r="W283">
        <v>0</v>
      </c>
      <c r="X283">
        <v>0</v>
      </c>
      <c r="Y283">
        <v>0</v>
      </c>
      <c r="Z283">
        <v>0</v>
      </c>
      <c r="AA283">
        <v>0</v>
      </c>
      <c r="AB283">
        <v>0</v>
      </c>
      <c r="AC283">
        <v>0</v>
      </c>
      <c r="AD283">
        <v>0</v>
      </c>
      <c r="AE283">
        <v>0</v>
      </c>
      <c r="AF283" s="13">
        <v>0</v>
      </c>
      <c r="AG283" s="13">
        <v>0</v>
      </c>
      <c r="AH283" s="13">
        <v>0</v>
      </c>
      <c r="AI283" s="13">
        <v>0</v>
      </c>
      <c r="AJ283" s="13">
        <v>0</v>
      </c>
      <c r="AK283" s="13">
        <v>0</v>
      </c>
      <c r="AL283">
        <v>0</v>
      </c>
      <c r="AM283">
        <v>0</v>
      </c>
      <c r="AN283">
        <v>0</v>
      </c>
      <c r="AO283">
        <v>0</v>
      </c>
      <c r="AP283">
        <v>0</v>
      </c>
      <c r="AQ283">
        <v>0</v>
      </c>
      <c r="AR283">
        <v>0</v>
      </c>
      <c r="AS283">
        <v>0</v>
      </c>
      <c r="AT283">
        <v>0</v>
      </c>
      <c r="AU283">
        <v>0</v>
      </c>
      <c r="AV283">
        <v>0</v>
      </c>
      <c r="AW283">
        <v>0</v>
      </c>
      <c r="AX283">
        <v>0</v>
      </c>
      <c r="AY283">
        <v>0</v>
      </c>
      <c r="AZ283">
        <v>0</v>
      </c>
      <c r="BA283">
        <v>0</v>
      </c>
      <c r="BB283">
        <v>0</v>
      </c>
      <c r="BC283">
        <v>0</v>
      </c>
      <c r="BD283">
        <v>0</v>
      </c>
      <c r="BE283">
        <v>0</v>
      </c>
      <c r="BF283">
        <v>0</v>
      </c>
      <c r="BG283">
        <v>0</v>
      </c>
      <c r="BH283">
        <v>0</v>
      </c>
      <c r="BI283">
        <v>0</v>
      </c>
      <c r="BJ283">
        <v>0</v>
      </c>
      <c r="BK283">
        <v>0</v>
      </c>
      <c r="BL283">
        <f t="shared" si="28"/>
        <v>0</v>
      </c>
      <c r="BM283">
        <f t="shared" si="29"/>
        <v>0</v>
      </c>
      <c r="BN283">
        <f t="shared" si="30"/>
        <v>0</v>
      </c>
      <c r="BO283" s="13">
        <f t="shared" si="31"/>
        <v>0</v>
      </c>
      <c r="BP283">
        <f t="shared" si="32"/>
        <v>0</v>
      </c>
      <c r="BQ283">
        <f t="shared" si="33"/>
        <v>0</v>
      </c>
      <c r="BR283">
        <f t="shared" si="34"/>
        <v>0</v>
      </c>
    </row>
    <row r="284" spans="1:70" x14ac:dyDescent="0.35">
      <c r="A284">
        <v>9</v>
      </c>
      <c r="B284">
        <v>0</v>
      </c>
      <c r="C284">
        <v>1</v>
      </c>
      <c r="D284">
        <v>0</v>
      </c>
      <c r="E284">
        <v>0</v>
      </c>
      <c r="F284">
        <v>0</v>
      </c>
      <c r="G284">
        <v>0</v>
      </c>
      <c r="H284">
        <v>0</v>
      </c>
      <c r="I284">
        <v>0</v>
      </c>
      <c r="J284">
        <v>0</v>
      </c>
      <c r="K284">
        <v>0</v>
      </c>
      <c r="L284">
        <v>0</v>
      </c>
      <c r="M284">
        <v>0</v>
      </c>
      <c r="N284">
        <v>0</v>
      </c>
      <c r="O284">
        <v>0</v>
      </c>
      <c r="P284">
        <v>0</v>
      </c>
      <c r="Q284">
        <v>0</v>
      </c>
      <c r="R284">
        <v>0</v>
      </c>
      <c r="S284">
        <v>0</v>
      </c>
      <c r="T284">
        <v>0</v>
      </c>
      <c r="U284">
        <v>0</v>
      </c>
      <c r="V284">
        <v>0</v>
      </c>
      <c r="W284">
        <v>0</v>
      </c>
      <c r="X284">
        <v>0</v>
      </c>
      <c r="Y284">
        <v>0</v>
      </c>
      <c r="Z284">
        <v>0</v>
      </c>
      <c r="AA284">
        <v>0</v>
      </c>
      <c r="AB284">
        <v>0</v>
      </c>
      <c r="AC284">
        <v>0</v>
      </c>
      <c r="AD284">
        <v>0</v>
      </c>
      <c r="AE284">
        <v>0</v>
      </c>
      <c r="AF284" s="13">
        <v>0</v>
      </c>
      <c r="AG284" s="13">
        <v>0</v>
      </c>
      <c r="AH284" s="13">
        <v>0</v>
      </c>
      <c r="AI284" s="13">
        <v>0</v>
      </c>
      <c r="AJ284" s="13">
        <v>0</v>
      </c>
      <c r="AK284" s="13">
        <v>0</v>
      </c>
      <c r="AL284">
        <v>0</v>
      </c>
      <c r="AM284">
        <v>0</v>
      </c>
      <c r="AN284">
        <v>0</v>
      </c>
      <c r="AO284">
        <v>0</v>
      </c>
      <c r="AP284">
        <v>0</v>
      </c>
      <c r="AQ284">
        <v>0</v>
      </c>
      <c r="AR284">
        <v>0</v>
      </c>
      <c r="AS284">
        <v>0</v>
      </c>
      <c r="AT284">
        <v>0</v>
      </c>
      <c r="AU284">
        <v>0</v>
      </c>
      <c r="AV284">
        <v>0</v>
      </c>
      <c r="AW284">
        <v>0</v>
      </c>
      <c r="AX284">
        <v>0</v>
      </c>
      <c r="AY284">
        <v>0</v>
      </c>
      <c r="AZ284">
        <v>0</v>
      </c>
      <c r="BA284">
        <v>0</v>
      </c>
      <c r="BB284">
        <v>0</v>
      </c>
      <c r="BC284">
        <v>0</v>
      </c>
      <c r="BD284">
        <v>0</v>
      </c>
      <c r="BE284">
        <v>0</v>
      </c>
      <c r="BF284">
        <v>0</v>
      </c>
      <c r="BG284">
        <v>0</v>
      </c>
      <c r="BH284">
        <v>0</v>
      </c>
      <c r="BI284">
        <v>0</v>
      </c>
      <c r="BJ284">
        <v>0</v>
      </c>
      <c r="BK284">
        <v>0</v>
      </c>
      <c r="BL284">
        <f t="shared" si="28"/>
        <v>0</v>
      </c>
      <c r="BM284">
        <f t="shared" si="29"/>
        <v>0</v>
      </c>
      <c r="BN284">
        <f t="shared" si="30"/>
        <v>0</v>
      </c>
      <c r="BO284" s="13">
        <f t="shared" si="31"/>
        <v>0</v>
      </c>
      <c r="BP284">
        <f t="shared" si="32"/>
        <v>0</v>
      </c>
      <c r="BQ284">
        <f t="shared" si="33"/>
        <v>0</v>
      </c>
      <c r="BR284">
        <f t="shared" si="34"/>
        <v>0</v>
      </c>
    </row>
    <row r="285" spans="1:70" x14ac:dyDescent="0.35">
      <c r="A285">
        <v>9</v>
      </c>
      <c r="B285">
        <v>0</v>
      </c>
      <c r="C285">
        <v>1</v>
      </c>
      <c r="D285">
        <v>0</v>
      </c>
      <c r="E285">
        <v>0</v>
      </c>
      <c r="F285">
        <v>0</v>
      </c>
      <c r="G285">
        <v>0</v>
      </c>
      <c r="H285">
        <v>0</v>
      </c>
      <c r="I285">
        <v>0</v>
      </c>
      <c r="J285">
        <v>0</v>
      </c>
      <c r="K285">
        <v>0</v>
      </c>
      <c r="L285">
        <v>0</v>
      </c>
      <c r="M285">
        <v>0</v>
      </c>
      <c r="N285">
        <v>0</v>
      </c>
      <c r="O285">
        <v>0</v>
      </c>
      <c r="P285">
        <v>0</v>
      </c>
      <c r="Q285">
        <v>0</v>
      </c>
      <c r="R285">
        <v>0</v>
      </c>
      <c r="S285">
        <v>0</v>
      </c>
      <c r="T285">
        <v>0</v>
      </c>
      <c r="U285">
        <v>0</v>
      </c>
      <c r="V285">
        <v>0</v>
      </c>
      <c r="W285">
        <v>0</v>
      </c>
      <c r="X285">
        <v>0</v>
      </c>
      <c r="Y285">
        <v>0</v>
      </c>
      <c r="Z285">
        <v>0</v>
      </c>
      <c r="AA285">
        <v>0</v>
      </c>
      <c r="AB285">
        <v>0</v>
      </c>
      <c r="AC285">
        <v>0</v>
      </c>
      <c r="AD285">
        <v>0</v>
      </c>
      <c r="AE285">
        <v>0</v>
      </c>
      <c r="AF285" s="13">
        <v>0</v>
      </c>
      <c r="AG285" s="13">
        <v>0</v>
      </c>
      <c r="AH285" s="13">
        <v>0</v>
      </c>
      <c r="AI285" s="13">
        <v>0</v>
      </c>
      <c r="AJ285" s="13">
        <v>0</v>
      </c>
      <c r="AK285" s="13">
        <v>0</v>
      </c>
      <c r="AL285">
        <v>0</v>
      </c>
      <c r="AM285">
        <v>0</v>
      </c>
      <c r="AN285">
        <v>0</v>
      </c>
      <c r="AO285">
        <v>0</v>
      </c>
      <c r="AP285">
        <v>0</v>
      </c>
      <c r="AQ285">
        <v>0</v>
      </c>
      <c r="AR285">
        <v>0</v>
      </c>
      <c r="AS285">
        <v>0</v>
      </c>
      <c r="AT285">
        <v>0</v>
      </c>
      <c r="AU285">
        <v>0</v>
      </c>
      <c r="AV285">
        <v>0</v>
      </c>
      <c r="AW285">
        <v>0</v>
      </c>
      <c r="AX285">
        <v>0</v>
      </c>
      <c r="AY285">
        <v>0</v>
      </c>
      <c r="AZ285">
        <v>0</v>
      </c>
      <c r="BA285">
        <v>0</v>
      </c>
      <c r="BB285">
        <v>0</v>
      </c>
      <c r="BC285">
        <v>0</v>
      </c>
      <c r="BD285">
        <v>0</v>
      </c>
      <c r="BE285">
        <v>0</v>
      </c>
      <c r="BF285">
        <v>0</v>
      </c>
      <c r="BG285">
        <v>0</v>
      </c>
      <c r="BH285">
        <v>0</v>
      </c>
      <c r="BI285">
        <v>0</v>
      </c>
      <c r="BJ285">
        <v>0</v>
      </c>
      <c r="BK285">
        <v>0</v>
      </c>
      <c r="BL285">
        <f t="shared" si="28"/>
        <v>0</v>
      </c>
      <c r="BM285">
        <f t="shared" si="29"/>
        <v>0</v>
      </c>
      <c r="BN285">
        <f t="shared" si="30"/>
        <v>0</v>
      </c>
      <c r="BO285" s="13">
        <f t="shared" si="31"/>
        <v>0</v>
      </c>
      <c r="BP285">
        <f t="shared" si="32"/>
        <v>0</v>
      </c>
      <c r="BQ285">
        <f t="shared" si="33"/>
        <v>0</v>
      </c>
      <c r="BR285">
        <f t="shared" si="34"/>
        <v>0</v>
      </c>
    </row>
    <row r="286" spans="1:70" x14ac:dyDescent="0.35">
      <c r="A286">
        <v>9</v>
      </c>
      <c r="B286">
        <v>0</v>
      </c>
      <c r="C286">
        <v>1</v>
      </c>
      <c r="D286">
        <v>0</v>
      </c>
      <c r="E286">
        <v>0</v>
      </c>
      <c r="F286">
        <v>0</v>
      </c>
      <c r="G286">
        <v>0</v>
      </c>
      <c r="H286">
        <v>0</v>
      </c>
      <c r="I286">
        <v>0</v>
      </c>
      <c r="J286">
        <v>0</v>
      </c>
      <c r="K286">
        <v>0</v>
      </c>
      <c r="L286">
        <v>0</v>
      </c>
      <c r="M286">
        <v>0</v>
      </c>
      <c r="N286">
        <v>0</v>
      </c>
      <c r="O286">
        <v>0</v>
      </c>
      <c r="P286">
        <v>0</v>
      </c>
      <c r="Q286">
        <v>0</v>
      </c>
      <c r="R286">
        <v>0</v>
      </c>
      <c r="S286">
        <v>0</v>
      </c>
      <c r="T286">
        <v>0</v>
      </c>
      <c r="U286">
        <v>0</v>
      </c>
      <c r="V286">
        <v>0</v>
      </c>
      <c r="W286">
        <v>0</v>
      </c>
      <c r="X286">
        <v>0</v>
      </c>
      <c r="Y286">
        <v>0</v>
      </c>
      <c r="Z286">
        <v>0</v>
      </c>
      <c r="AA286">
        <v>0</v>
      </c>
      <c r="AB286">
        <v>0</v>
      </c>
      <c r="AC286">
        <v>0</v>
      </c>
      <c r="AD286">
        <v>0</v>
      </c>
      <c r="AE286">
        <v>0</v>
      </c>
      <c r="AF286" s="13">
        <v>0</v>
      </c>
      <c r="AG286" s="13">
        <v>0</v>
      </c>
      <c r="AH286" s="13">
        <v>0</v>
      </c>
      <c r="AI286" s="13">
        <v>0</v>
      </c>
      <c r="AJ286" s="13">
        <v>0</v>
      </c>
      <c r="AK286" s="13">
        <v>0</v>
      </c>
      <c r="AL286">
        <v>0</v>
      </c>
      <c r="AM286">
        <v>0</v>
      </c>
      <c r="AN286">
        <v>0</v>
      </c>
      <c r="AO286">
        <v>0</v>
      </c>
      <c r="AP286">
        <v>0</v>
      </c>
      <c r="AQ286">
        <v>0</v>
      </c>
      <c r="AR286">
        <v>0</v>
      </c>
      <c r="AS286">
        <v>0</v>
      </c>
      <c r="AT286">
        <v>0</v>
      </c>
      <c r="AU286">
        <v>0</v>
      </c>
      <c r="AV286">
        <v>0</v>
      </c>
      <c r="AW286">
        <v>0</v>
      </c>
      <c r="AX286">
        <v>0</v>
      </c>
      <c r="AY286">
        <v>0</v>
      </c>
      <c r="AZ286">
        <v>0</v>
      </c>
      <c r="BA286">
        <v>0</v>
      </c>
      <c r="BB286">
        <v>0</v>
      </c>
      <c r="BC286">
        <v>0</v>
      </c>
      <c r="BD286">
        <v>0</v>
      </c>
      <c r="BE286">
        <v>0</v>
      </c>
      <c r="BF286">
        <v>0</v>
      </c>
      <c r="BG286">
        <v>0</v>
      </c>
      <c r="BH286">
        <v>0</v>
      </c>
      <c r="BI286">
        <v>0</v>
      </c>
      <c r="BJ286">
        <v>0</v>
      </c>
      <c r="BK286">
        <v>0</v>
      </c>
      <c r="BL286">
        <f t="shared" si="28"/>
        <v>0</v>
      </c>
      <c r="BM286">
        <f t="shared" si="29"/>
        <v>0</v>
      </c>
      <c r="BN286">
        <f t="shared" si="30"/>
        <v>0</v>
      </c>
      <c r="BO286" s="13">
        <f t="shared" si="31"/>
        <v>0</v>
      </c>
      <c r="BP286">
        <f t="shared" si="32"/>
        <v>0</v>
      </c>
      <c r="BQ286">
        <f t="shared" si="33"/>
        <v>0</v>
      </c>
      <c r="BR286">
        <f t="shared" si="34"/>
        <v>0</v>
      </c>
    </row>
    <row r="287" spans="1:70" x14ac:dyDescent="0.35">
      <c r="A287">
        <v>9</v>
      </c>
      <c r="B287">
        <v>1</v>
      </c>
      <c r="C287">
        <v>1</v>
      </c>
      <c r="D287">
        <v>0</v>
      </c>
      <c r="E287">
        <v>0</v>
      </c>
      <c r="F287">
        <v>0</v>
      </c>
      <c r="G287">
        <v>0</v>
      </c>
      <c r="H287">
        <v>0</v>
      </c>
      <c r="I287">
        <v>0</v>
      </c>
      <c r="J287">
        <v>0</v>
      </c>
      <c r="K287">
        <v>0</v>
      </c>
      <c r="L287">
        <v>0</v>
      </c>
      <c r="M287">
        <v>0</v>
      </c>
      <c r="N287">
        <v>0</v>
      </c>
      <c r="O287">
        <v>0</v>
      </c>
      <c r="P287">
        <v>0</v>
      </c>
      <c r="Q287">
        <v>0</v>
      </c>
      <c r="R287">
        <v>0</v>
      </c>
      <c r="S287">
        <v>0</v>
      </c>
      <c r="T287">
        <v>0</v>
      </c>
      <c r="U287">
        <v>0</v>
      </c>
      <c r="V287">
        <v>0</v>
      </c>
      <c r="W287">
        <v>0</v>
      </c>
      <c r="X287">
        <v>0</v>
      </c>
      <c r="Y287">
        <v>0</v>
      </c>
      <c r="Z287">
        <v>0</v>
      </c>
      <c r="AA287">
        <v>0</v>
      </c>
      <c r="AB287">
        <v>0</v>
      </c>
      <c r="AC287">
        <v>0</v>
      </c>
      <c r="AD287">
        <v>0</v>
      </c>
      <c r="AE287">
        <v>0</v>
      </c>
      <c r="AF287">
        <v>0</v>
      </c>
      <c r="AG287">
        <v>0</v>
      </c>
      <c r="AH287">
        <v>0</v>
      </c>
      <c r="AI287">
        <v>0</v>
      </c>
      <c r="AJ287">
        <v>0</v>
      </c>
      <c r="AK287">
        <v>0</v>
      </c>
      <c r="AL287">
        <v>0</v>
      </c>
      <c r="AM287">
        <v>0</v>
      </c>
      <c r="AN287">
        <v>0</v>
      </c>
      <c r="AO287">
        <v>0</v>
      </c>
      <c r="AP287">
        <v>0</v>
      </c>
      <c r="AQ287">
        <v>0</v>
      </c>
      <c r="AR287">
        <v>0</v>
      </c>
      <c r="AS287">
        <v>0</v>
      </c>
      <c r="AT287">
        <v>0</v>
      </c>
      <c r="AU287">
        <v>0</v>
      </c>
      <c r="AV287">
        <v>0</v>
      </c>
      <c r="AW287">
        <v>0</v>
      </c>
      <c r="AX287">
        <v>0</v>
      </c>
      <c r="AY287">
        <v>0</v>
      </c>
      <c r="AZ287">
        <v>0</v>
      </c>
      <c r="BA287">
        <v>0</v>
      </c>
      <c r="BB287">
        <v>0</v>
      </c>
      <c r="BC287">
        <v>0</v>
      </c>
      <c r="BD287">
        <v>0</v>
      </c>
      <c r="BE287">
        <v>0</v>
      </c>
      <c r="BF287">
        <v>0</v>
      </c>
      <c r="BG287">
        <v>0</v>
      </c>
      <c r="BH287">
        <v>0</v>
      </c>
      <c r="BI287">
        <v>0</v>
      </c>
      <c r="BJ287">
        <v>0</v>
      </c>
      <c r="BK287">
        <v>0</v>
      </c>
      <c r="BL287">
        <f t="shared" si="28"/>
        <v>0</v>
      </c>
      <c r="BM287">
        <f t="shared" si="29"/>
        <v>0</v>
      </c>
      <c r="BN287">
        <f t="shared" si="30"/>
        <v>0</v>
      </c>
      <c r="BO287" s="13">
        <f t="shared" si="31"/>
        <v>0</v>
      </c>
      <c r="BP287">
        <f t="shared" si="32"/>
        <v>0</v>
      </c>
      <c r="BQ287">
        <f t="shared" si="33"/>
        <v>0</v>
      </c>
      <c r="BR287">
        <f t="shared" si="34"/>
        <v>0</v>
      </c>
    </row>
    <row r="288" spans="1:70" x14ac:dyDescent="0.35">
      <c r="A288">
        <v>9</v>
      </c>
      <c r="B288">
        <v>1</v>
      </c>
      <c r="C288">
        <v>1</v>
      </c>
      <c r="D288">
        <v>0</v>
      </c>
      <c r="E288">
        <v>0</v>
      </c>
      <c r="F288">
        <v>0</v>
      </c>
      <c r="G288">
        <v>0</v>
      </c>
      <c r="H288">
        <v>0</v>
      </c>
      <c r="I288">
        <v>0</v>
      </c>
      <c r="J288">
        <v>0</v>
      </c>
      <c r="K288">
        <v>0</v>
      </c>
      <c r="L288">
        <v>0</v>
      </c>
      <c r="M288">
        <v>0</v>
      </c>
      <c r="N288">
        <v>0</v>
      </c>
      <c r="O288">
        <v>0</v>
      </c>
      <c r="P288">
        <v>0</v>
      </c>
      <c r="Q288">
        <v>0</v>
      </c>
      <c r="R288">
        <v>0</v>
      </c>
      <c r="S288">
        <v>0</v>
      </c>
      <c r="T288">
        <v>0</v>
      </c>
      <c r="U288">
        <v>0</v>
      </c>
      <c r="V288">
        <v>0</v>
      </c>
      <c r="W288">
        <v>0</v>
      </c>
      <c r="X288">
        <v>0</v>
      </c>
      <c r="Y288">
        <v>0</v>
      </c>
      <c r="Z288">
        <v>0</v>
      </c>
      <c r="AA288">
        <v>0</v>
      </c>
      <c r="AB288">
        <v>0</v>
      </c>
      <c r="AC288">
        <v>0</v>
      </c>
      <c r="AD288">
        <v>0</v>
      </c>
      <c r="AE288">
        <v>0</v>
      </c>
      <c r="AF288">
        <v>0</v>
      </c>
      <c r="AG288">
        <v>0</v>
      </c>
      <c r="AH288">
        <v>0</v>
      </c>
      <c r="AI288">
        <v>0</v>
      </c>
      <c r="AJ288">
        <v>0</v>
      </c>
      <c r="AK288">
        <v>0</v>
      </c>
      <c r="AL288">
        <v>0</v>
      </c>
      <c r="AM288">
        <v>0</v>
      </c>
      <c r="AN288">
        <v>0</v>
      </c>
      <c r="AO288">
        <v>0</v>
      </c>
      <c r="AP288">
        <v>0</v>
      </c>
      <c r="AQ288">
        <v>0</v>
      </c>
      <c r="AR288">
        <v>0</v>
      </c>
      <c r="AS288">
        <v>0</v>
      </c>
      <c r="AT288">
        <v>0</v>
      </c>
      <c r="AU288">
        <v>0</v>
      </c>
      <c r="AV288">
        <v>0</v>
      </c>
      <c r="AW288">
        <v>0</v>
      </c>
      <c r="AX288">
        <v>0</v>
      </c>
      <c r="AY288">
        <v>0</v>
      </c>
      <c r="AZ288">
        <v>0</v>
      </c>
      <c r="BA288">
        <v>0</v>
      </c>
      <c r="BB288">
        <v>0</v>
      </c>
      <c r="BC288">
        <v>0</v>
      </c>
      <c r="BD288">
        <v>0</v>
      </c>
      <c r="BE288">
        <v>0</v>
      </c>
      <c r="BF288">
        <v>0</v>
      </c>
      <c r="BG288">
        <v>0</v>
      </c>
      <c r="BH288">
        <v>0</v>
      </c>
      <c r="BI288">
        <v>0</v>
      </c>
      <c r="BJ288">
        <v>0</v>
      </c>
      <c r="BK288">
        <v>0</v>
      </c>
      <c r="BL288">
        <f t="shared" si="28"/>
        <v>0</v>
      </c>
      <c r="BM288">
        <f t="shared" si="29"/>
        <v>0</v>
      </c>
      <c r="BN288">
        <f t="shared" si="30"/>
        <v>0</v>
      </c>
      <c r="BO288" s="13">
        <f t="shared" si="31"/>
        <v>0</v>
      </c>
      <c r="BP288">
        <f t="shared" si="32"/>
        <v>0</v>
      </c>
      <c r="BQ288">
        <f t="shared" si="33"/>
        <v>0</v>
      </c>
      <c r="BR288">
        <f t="shared" si="34"/>
        <v>0</v>
      </c>
    </row>
    <row r="289" spans="1:70" x14ac:dyDescent="0.35">
      <c r="A289">
        <v>9</v>
      </c>
      <c r="B289">
        <v>1</v>
      </c>
      <c r="C289">
        <v>1</v>
      </c>
      <c r="D289">
        <v>0</v>
      </c>
      <c r="E289">
        <v>0</v>
      </c>
      <c r="F289">
        <v>0</v>
      </c>
      <c r="G289">
        <v>0</v>
      </c>
      <c r="H289">
        <v>0</v>
      </c>
      <c r="I289">
        <v>0</v>
      </c>
      <c r="J289">
        <v>0</v>
      </c>
      <c r="K289">
        <v>0</v>
      </c>
      <c r="L289">
        <v>0</v>
      </c>
      <c r="M289">
        <v>0</v>
      </c>
      <c r="N289">
        <v>0</v>
      </c>
      <c r="O289">
        <v>0</v>
      </c>
      <c r="P289">
        <v>0</v>
      </c>
      <c r="Q289">
        <v>0</v>
      </c>
      <c r="R289">
        <v>0</v>
      </c>
      <c r="S289">
        <v>0</v>
      </c>
      <c r="T289">
        <v>0</v>
      </c>
      <c r="U289">
        <v>0</v>
      </c>
      <c r="V289">
        <v>0</v>
      </c>
      <c r="W289">
        <v>0</v>
      </c>
      <c r="X289">
        <v>0</v>
      </c>
      <c r="Y289">
        <v>0</v>
      </c>
      <c r="Z289">
        <v>0</v>
      </c>
      <c r="AA289">
        <v>0</v>
      </c>
      <c r="AB289">
        <v>0</v>
      </c>
      <c r="AC289">
        <v>0</v>
      </c>
      <c r="AD289">
        <v>0</v>
      </c>
      <c r="AE289">
        <v>0</v>
      </c>
      <c r="AF289">
        <v>0</v>
      </c>
      <c r="AG289">
        <v>0</v>
      </c>
      <c r="AH289">
        <v>0</v>
      </c>
      <c r="AI289">
        <v>0</v>
      </c>
      <c r="AJ289">
        <v>0</v>
      </c>
      <c r="AK289">
        <v>0</v>
      </c>
      <c r="AL289">
        <v>0</v>
      </c>
      <c r="AM289">
        <v>0</v>
      </c>
      <c r="AN289">
        <v>0</v>
      </c>
      <c r="AO289">
        <v>0</v>
      </c>
      <c r="AP289">
        <v>0</v>
      </c>
      <c r="AQ289">
        <v>0</v>
      </c>
      <c r="AR289">
        <v>0</v>
      </c>
      <c r="AS289">
        <v>0</v>
      </c>
      <c r="AT289">
        <v>0</v>
      </c>
      <c r="AU289">
        <v>0</v>
      </c>
      <c r="AV289">
        <v>0</v>
      </c>
      <c r="AW289">
        <v>0</v>
      </c>
      <c r="AX289">
        <v>0</v>
      </c>
      <c r="AY289">
        <v>0</v>
      </c>
      <c r="AZ289">
        <v>0</v>
      </c>
      <c r="BA289">
        <v>0</v>
      </c>
      <c r="BB289">
        <v>0</v>
      </c>
      <c r="BC289">
        <v>0</v>
      </c>
      <c r="BD289">
        <v>0</v>
      </c>
      <c r="BE289">
        <v>0</v>
      </c>
      <c r="BF289">
        <v>0</v>
      </c>
      <c r="BG289">
        <v>0</v>
      </c>
      <c r="BH289">
        <v>0</v>
      </c>
      <c r="BI289">
        <v>0</v>
      </c>
      <c r="BJ289">
        <v>0</v>
      </c>
      <c r="BK289">
        <v>0</v>
      </c>
      <c r="BL289">
        <f t="shared" si="28"/>
        <v>0</v>
      </c>
      <c r="BM289">
        <f t="shared" si="29"/>
        <v>0</v>
      </c>
      <c r="BN289">
        <f t="shared" si="30"/>
        <v>0</v>
      </c>
      <c r="BO289" s="13">
        <f t="shared" si="31"/>
        <v>0</v>
      </c>
      <c r="BP289">
        <f t="shared" si="32"/>
        <v>0</v>
      </c>
      <c r="BQ289">
        <f t="shared" si="33"/>
        <v>0</v>
      </c>
      <c r="BR289">
        <f t="shared" si="34"/>
        <v>0</v>
      </c>
    </row>
    <row r="290" spans="1:70" x14ac:dyDescent="0.35">
      <c r="A290">
        <v>9</v>
      </c>
      <c r="B290">
        <v>1</v>
      </c>
      <c r="C290">
        <v>1</v>
      </c>
      <c r="D290">
        <v>0</v>
      </c>
      <c r="E290">
        <v>0</v>
      </c>
      <c r="F290">
        <v>0</v>
      </c>
      <c r="G290">
        <v>0</v>
      </c>
      <c r="H290">
        <v>0</v>
      </c>
      <c r="I290">
        <v>0</v>
      </c>
      <c r="J290">
        <v>0</v>
      </c>
      <c r="K290">
        <v>0</v>
      </c>
      <c r="L290">
        <v>0</v>
      </c>
      <c r="M290">
        <v>0</v>
      </c>
      <c r="N290">
        <v>0</v>
      </c>
      <c r="O290">
        <v>0</v>
      </c>
      <c r="P290">
        <v>0</v>
      </c>
      <c r="Q290">
        <v>0</v>
      </c>
      <c r="R290">
        <v>0</v>
      </c>
      <c r="S290">
        <v>0</v>
      </c>
      <c r="T290">
        <v>0</v>
      </c>
      <c r="U290">
        <v>0</v>
      </c>
      <c r="V290">
        <v>0</v>
      </c>
      <c r="W290">
        <v>0</v>
      </c>
      <c r="X290">
        <v>0</v>
      </c>
      <c r="Y290">
        <v>0</v>
      </c>
      <c r="Z290">
        <v>0</v>
      </c>
      <c r="AA290">
        <v>0</v>
      </c>
      <c r="AB290">
        <v>0</v>
      </c>
      <c r="AC290">
        <v>0</v>
      </c>
      <c r="AD290">
        <v>0</v>
      </c>
      <c r="AE290">
        <v>0</v>
      </c>
      <c r="AF290">
        <v>0</v>
      </c>
      <c r="AG290">
        <v>0</v>
      </c>
      <c r="AH290">
        <v>0</v>
      </c>
      <c r="AI290">
        <v>0</v>
      </c>
      <c r="AJ290">
        <v>0</v>
      </c>
      <c r="AK290">
        <v>0</v>
      </c>
      <c r="AL290">
        <v>0</v>
      </c>
      <c r="AM290">
        <v>0</v>
      </c>
      <c r="AN290">
        <v>0</v>
      </c>
      <c r="AO290">
        <v>0</v>
      </c>
      <c r="AP290">
        <v>0</v>
      </c>
      <c r="AQ290">
        <v>0</v>
      </c>
      <c r="AR290">
        <v>0</v>
      </c>
      <c r="AS290">
        <v>0</v>
      </c>
      <c r="AT290">
        <v>0</v>
      </c>
      <c r="AU290">
        <v>0</v>
      </c>
      <c r="AV290">
        <v>0</v>
      </c>
      <c r="AW290">
        <v>0</v>
      </c>
      <c r="AX290">
        <v>0</v>
      </c>
      <c r="AY290">
        <v>0</v>
      </c>
      <c r="AZ290">
        <v>0</v>
      </c>
      <c r="BA290">
        <v>0</v>
      </c>
      <c r="BB290">
        <v>0</v>
      </c>
      <c r="BC290">
        <v>0</v>
      </c>
      <c r="BD290">
        <v>0</v>
      </c>
      <c r="BE290">
        <v>0</v>
      </c>
      <c r="BF290">
        <v>0</v>
      </c>
      <c r="BG290">
        <v>0</v>
      </c>
      <c r="BH290">
        <v>0</v>
      </c>
      <c r="BI290">
        <v>0</v>
      </c>
      <c r="BJ290">
        <v>0</v>
      </c>
      <c r="BK290">
        <v>0</v>
      </c>
      <c r="BL290">
        <f t="shared" si="28"/>
        <v>0</v>
      </c>
      <c r="BM290">
        <f t="shared" si="29"/>
        <v>0</v>
      </c>
      <c r="BN290">
        <f t="shared" si="30"/>
        <v>0</v>
      </c>
      <c r="BO290" s="13">
        <f t="shared" si="31"/>
        <v>0</v>
      </c>
      <c r="BP290">
        <f t="shared" si="32"/>
        <v>0</v>
      </c>
      <c r="BQ290">
        <f t="shared" si="33"/>
        <v>0</v>
      </c>
      <c r="BR290">
        <f t="shared" si="34"/>
        <v>0</v>
      </c>
    </row>
    <row r="291" spans="1:70" x14ac:dyDescent="0.35">
      <c r="A291">
        <v>9</v>
      </c>
      <c r="B291">
        <v>1</v>
      </c>
      <c r="C291">
        <v>1</v>
      </c>
      <c r="D291">
        <v>0</v>
      </c>
      <c r="E291">
        <v>0</v>
      </c>
      <c r="F291">
        <v>0</v>
      </c>
      <c r="G291">
        <v>0</v>
      </c>
      <c r="H291">
        <v>0</v>
      </c>
      <c r="I291">
        <v>0</v>
      </c>
      <c r="J291">
        <v>0</v>
      </c>
      <c r="K291">
        <v>0</v>
      </c>
      <c r="L291">
        <v>0</v>
      </c>
      <c r="M291">
        <v>0</v>
      </c>
      <c r="N291">
        <v>0</v>
      </c>
      <c r="O291">
        <v>0</v>
      </c>
      <c r="P291">
        <v>0</v>
      </c>
      <c r="Q291">
        <v>0</v>
      </c>
      <c r="R291">
        <v>0</v>
      </c>
      <c r="S291">
        <v>0</v>
      </c>
      <c r="T291">
        <v>0</v>
      </c>
      <c r="U291">
        <v>0</v>
      </c>
      <c r="V291">
        <v>0</v>
      </c>
      <c r="W291">
        <v>0</v>
      </c>
      <c r="X291">
        <v>0</v>
      </c>
      <c r="Y291">
        <v>0</v>
      </c>
      <c r="Z291">
        <v>0</v>
      </c>
      <c r="AA291">
        <v>0</v>
      </c>
      <c r="AB291">
        <v>0</v>
      </c>
      <c r="AC291">
        <v>0</v>
      </c>
      <c r="AD291">
        <v>0</v>
      </c>
      <c r="AE291">
        <v>0</v>
      </c>
      <c r="AF291">
        <v>0</v>
      </c>
      <c r="AG291">
        <v>0</v>
      </c>
      <c r="AH291">
        <v>0</v>
      </c>
      <c r="AI291">
        <v>0</v>
      </c>
      <c r="AJ291">
        <v>0</v>
      </c>
      <c r="AK291">
        <v>0</v>
      </c>
      <c r="AL291">
        <v>0</v>
      </c>
      <c r="AM291">
        <v>0</v>
      </c>
      <c r="AN291">
        <v>0</v>
      </c>
      <c r="AO291">
        <v>0</v>
      </c>
      <c r="AP291">
        <v>0</v>
      </c>
      <c r="AQ291">
        <v>0</v>
      </c>
      <c r="AR291">
        <v>0</v>
      </c>
      <c r="AS291">
        <v>0</v>
      </c>
      <c r="AT291">
        <v>0</v>
      </c>
      <c r="AU291">
        <v>0</v>
      </c>
      <c r="AV291">
        <v>0</v>
      </c>
      <c r="AW291">
        <v>0</v>
      </c>
      <c r="AX291">
        <v>0</v>
      </c>
      <c r="AY291">
        <v>0</v>
      </c>
      <c r="AZ291">
        <v>0</v>
      </c>
      <c r="BA291">
        <v>0</v>
      </c>
      <c r="BB291">
        <v>0</v>
      </c>
      <c r="BC291">
        <v>0</v>
      </c>
      <c r="BD291">
        <v>0</v>
      </c>
      <c r="BE291">
        <v>0</v>
      </c>
      <c r="BF291">
        <v>0</v>
      </c>
      <c r="BG291">
        <v>0</v>
      </c>
      <c r="BH291">
        <v>0</v>
      </c>
      <c r="BI291">
        <v>0</v>
      </c>
      <c r="BJ291">
        <v>0</v>
      </c>
      <c r="BK291">
        <v>0</v>
      </c>
      <c r="BL291">
        <f t="shared" si="28"/>
        <v>0</v>
      </c>
      <c r="BM291">
        <f t="shared" si="29"/>
        <v>0</v>
      </c>
      <c r="BN291">
        <f t="shared" si="30"/>
        <v>0</v>
      </c>
      <c r="BO291" s="13">
        <f t="shared" si="31"/>
        <v>0</v>
      </c>
      <c r="BP291">
        <f t="shared" si="32"/>
        <v>0</v>
      </c>
      <c r="BQ291">
        <f t="shared" si="33"/>
        <v>0</v>
      </c>
      <c r="BR291">
        <f t="shared" si="34"/>
        <v>0</v>
      </c>
    </row>
    <row r="292" spans="1:70" x14ac:dyDescent="0.35">
      <c r="A292">
        <v>10</v>
      </c>
      <c r="B292">
        <v>0</v>
      </c>
      <c r="C292">
        <v>1</v>
      </c>
      <c r="D292">
        <v>0</v>
      </c>
      <c r="E292">
        <v>0</v>
      </c>
      <c r="F292">
        <v>0</v>
      </c>
      <c r="G292">
        <v>0</v>
      </c>
      <c r="H292">
        <v>0</v>
      </c>
      <c r="I292">
        <v>0</v>
      </c>
      <c r="J292">
        <v>0</v>
      </c>
      <c r="K292">
        <v>0</v>
      </c>
      <c r="L292">
        <v>0</v>
      </c>
      <c r="M292">
        <v>0</v>
      </c>
      <c r="N292">
        <v>0</v>
      </c>
      <c r="O292">
        <v>0</v>
      </c>
      <c r="P292">
        <v>0</v>
      </c>
      <c r="Q292">
        <v>0</v>
      </c>
      <c r="R292">
        <v>0</v>
      </c>
      <c r="S292">
        <v>0</v>
      </c>
      <c r="T292">
        <v>0</v>
      </c>
      <c r="U292">
        <v>0</v>
      </c>
      <c r="V292">
        <v>0</v>
      </c>
      <c r="W292">
        <v>0</v>
      </c>
      <c r="X292">
        <v>0</v>
      </c>
      <c r="Y292">
        <v>0</v>
      </c>
      <c r="Z292">
        <v>0</v>
      </c>
      <c r="AA292">
        <v>0</v>
      </c>
      <c r="AB292">
        <v>0</v>
      </c>
      <c r="AC292">
        <v>0</v>
      </c>
      <c r="AD292">
        <v>0</v>
      </c>
      <c r="AE292">
        <v>0</v>
      </c>
      <c r="AF292" s="13">
        <v>0</v>
      </c>
      <c r="AG292" s="13">
        <v>0</v>
      </c>
      <c r="AH292" s="13">
        <v>0</v>
      </c>
      <c r="AI292" s="13">
        <v>0</v>
      </c>
      <c r="AJ292" s="13">
        <v>0</v>
      </c>
      <c r="AK292" s="13">
        <v>0</v>
      </c>
      <c r="AL292">
        <v>0</v>
      </c>
      <c r="AM292">
        <v>0</v>
      </c>
      <c r="AN292">
        <v>0</v>
      </c>
      <c r="AO292">
        <v>0</v>
      </c>
      <c r="AP292">
        <v>0</v>
      </c>
      <c r="AQ292">
        <v>0</v>
      </c>
      <c r="AR292">
        <v>0</v>
      </c>
      <c r="AS292">
        <v>0</v>
      </c>
      <c r="AT292">
        <v>0</v>
      </c>
      <c r="AU292">
        <v>0</v>
      </c>
      <c r="AV292">
        <v>0</v>
      </c>
      <c r="AW292">
        <v>0</v>
      </c>
      <c r="AX292">
        <v>0</v>
      </c>
      <c r="AY292">
        <v>0</v>
      </c>
      <c r="AZ292">
        <v>0</v>
      </c>
      <c r="BA292">
        <v>0</v>
      </c>
      <c r="BB292">
        <v>0</v>
      </c>
      <c r="BC292">
        <v>0</v>
      </c>
      <c r="BD292">
        <v>0</v>
      </c>
      <c r="BE292">
        <v>0</v>
      </c>
      <c r="BF292">
        <v>0</v>
      </c>
      <c r="BG292">
        <v>0</v>
      </c>
      <c r="BH292">
        <v>0</v>
      </c>
      <c r="BI292">
        <v>0</v>
      </c>
      <c r="BJ292">
        <v>0</v>
      </c>
      <c r="BK292">
        <v>0</v>
      </c>
      <c r="BL292">
        <f t="shared" si="28"/>
        <v>0</v>
      </c>
      <c r="BM292">
        <f t="shared" si="29"/>
        <v>0</v>
      </c>
      <c r="BN292">
        <f t="shared" si="30"/>
        <v>0</v>
      </c>
      <c r="BO292" s="13">
        <f t="shared" si="31"/>
        <v>0</v>
      </c>
      <c r="BP292">
        <f t="shared" si="32"/>
        <v>0</v>
      </c>
      <c r="BQ292">
        <f t="shared" si="33"/>
        <v>0</v>
      </c>
      <c r="BR292">
        <f t="shared" si="34"/>
        <v>0</v>
      </c>
    </row>
    <row r="293" spans="1:70" x14ac:dyDescent="0.35">
      <c r="A293">
        <v>10</v>
      </c>
      <c r="B293">
        <v>0</v>
      </c>
      <c r="C293">
        <v>1</v>
      </c>
      <c r="D293">
        <v>0</v>
      </c>
      <c r="E293">
        <v>0</v>
      </c>
      <c r="F293">
        <v>0</v>
      </c>
      <c r="G293">
        <v>0</v>
      </c>
      <c r="H293">
        <v>0</v>
      </c>
      <c r="I293">
        <v>0</v>
      </c>
      <c r="J293">
        <v>0</v>
      </c>
      <c r="K293">
        <v>0</v>
      </c>
      <c r="L293">
        <v>0</v>
      </c>
      <c r="M293">
        <v>0</v>
      </c>
      <c r="N293">
        <v>0</v>
      </c>
      <c r="O293">
        <v>0</v>
      </c>
      <c r="P293">
        <v>0</v>
      </c>
      <c r="Q293">
        <v>0</v>
      </c>
      <c r="R293">
        <v>0</v>
      </c>
      <c r="S293">
        <v>0</v>
      </c>
      <c r="T293">
        <v>0</v>
      </c>
      <c r="U293">
        <v>0</v>
      </c>
      <c r="V293">
        <v>0</v>
      </c>
      <c r="W293">
        <v>0</v>
      </c>
      <c r="X293">
        <v>0</v>
      </c>
      <c r="Y293">
        <v>0</v>
      </c>
      <c r="Z293">
        <v>0</v>
      </c>
      <c r="AA293">
        <v>0</v>
      </c>
      <c r="AB293">
        <v>0</v>
      </c>
      <c r="AC293">
        <v>0</v>
      </c>
      <c r="AD293">
        <v>0</v>
      </c>
      <c r="AE293">
        <v>0</v>
      </c>
      <c r="AF293" s="13">
        <v>0</v>
      </c>
      <c r="AG293" s="13">
        <v>0</v>
      </c>
      <c r="AH293" s="13">
        <v>0</v>
      </c>
      <c r="AI293" s="13">
        <v>0</v>
      </c>
      <c r="AJ293" s="13">
        <v>0</v>
      </c>
      <c r="AK293" s="13">
        <v>0</v>
      </c>
      <c r="AL293">
        <v>0</v>
      </c>
      <c r="AM293">
        <v>0</v>
      </c>
      <c r="AN293">
        <v>0</v>
      </c>
      <c r="AO293">
        <v>0</v>
      </c>
      <c r="AP293">
        <v>0</v>
      </c>
      <c r="AQ293">
        <v>0</v>
      </c>
      <c r="AR293">
        <v>0</v>
      </c>
      <c r="AS293">
        <v>0</v>
      </c>
      <c r="AT293">
        <v>0</v>
      </c>
      <c r="AU293">
        <v>0</v>
      </c>
      <c r="AV293">
        <v>0</v>
      </c>
      <c r="AW293">
        <v>0</v>
      </c>
      <c r="AX293">
        <v>0</v>
      </c>
      <c r="AY293">
        <v>0</v>
      </c>
      <c r="AZ293">
        <v>0</v>
      </c>
      <c r="BA293">
        <v>0</v>
      </c>
      <c r="BB293">
        <v>0</v>
      </c>
      <c r="BC293">
        <v>0</v>
      </c>
      <c r="BD293">
        <v>0</v>
      </c>
      <c r="BE293">
        <v>0</v>
      </c>
      <c r="BF293">
        <v>0</v>
      </c>
      <c r="BG293">
        <v>0</v>
      </c>
      <c r="BH293">
        <v>0</v>
      </c>
      <c r="BI293">
        <v>0</v>
      </c>
      <c r="BJ293">
        <v>0</v>
      </c>
      <c r="BK293">
        <v>0</v>
      </c>
      <c r="BL293">
        <f t="shared" si="28"/>
        <v>0</v>
      </c>
      <c r="BM293">
        <f t="shared" si="29"/>
        <v>0</v>
      </c>
      <c r="BN293">
        <f t="shared" si="30"/>
        <v>0</v>
      </c>
      <c r="BO293" s="13">
        <f t="shared" si="31"/>
        <v>0</v>
      </c>
      <c r="BP293">
        <f t="shared" si="32"/>
        <v>0</v>
      </c>
      <c r="BQ293">
        <f t="shared" si="33"/>
        <v>0</v>
      </c>
      <c r="BR293">
        <f t="shared" si="34"/>
        <v>0</v>
      </c>
    </row>
    <row r="294" spans="1:70" x14ac:dyDescent="0.35">
      <c r="A294">
        <v>10</v>
      </c>
      <c r="B294">
        <v>0</v>
      </c>
      <c r="C294">
        <v>1</v>
      </c>
      <c r="D294">
        <v>0</v>
      </c>
      <c r="E294">
        <v>0</v>
      </c>
      <c r="F294">
        <v>0</v>
      </c>
      <c r="G294">
        <v>0</v>
      </c>
      <c r="H294">
        <v>0</v>
      </c>
      <c r="I294">
        <v>0</v>
      </c>
      <c r="J294">
        <v>0</v>
      </c>
      <c r="K294">
        <v>0</v>
      </c>
      <c r="L294">
        <v>0</v>
      </c>
      <c r="M294">
        <v>0</v>
      </c>
      <c r="N294">
        <v>0</v>
      </c>
      <c r="O294">
        <v>0</v>
      </c>
      <c r="P294">
        <v>0</v>
      </c>
      <c r="Q294">
        <v>0</v>
      </c>
      <c r="R294">
        <v>0</v>
      </c>
      <c r="S294">
        <v>0</v>
      </c>
      <c r="T294">
        <v>0</v>
      </c>
      <c r="U294">
        <v>0</v>
      </c>
      <c r="V294">
        <v>0</v>
      </c>
      <c r="W294">
        <v>0</v>
      </c>
      <c r="X294">
        <v>0</v>
      </c>
      <c r="Y294">
        <v>0</v>
      </c>
      <c r="Z294">
        <v>0</v>
      </c>
      <c r="AA294">
        <v>0</v>
      </c>
      <c r="AB294">
        <v>0</v>
      </c>
      <c r="AC294">
        <v>0</v>
      </c>
      <c r="AD294">
        <v>0</v>
      </c>
      <c r="AE294">
        <v>0</v>
      </c>
      <c r="AF294" s="13">
        <v>0</v>
      </c>
      <c r="AG294" s="13">
        <v>0</v>
      </c>
      <c r="AH294" s="13">
        <v>0</v>
      </c>
      <c r="AI294" s="13">
        <v>0</v>
      </c>
      <c r="AJ294" s="13">
        <v>0</v>
      </c>
      <c r="AK294" s="13">
        <v>0</v>
      </c>
      <c r="AL294">
        <v>0</v>
      </c>
      <c r="AM294">
        <v>0</v>
      </c>
      <c r="AN294">
        <v>0</v>
      </c>
      <c r="AO294">
        <v>0</v>
      </c>
      <c r="AP294">
        <v>0</v>
      </c>
      <c r="AQ294">
        <v>0</v>
      </c>
      <c r="AR294">
        <v>0</v>
      </c>
      <c r="AS294">
        <v>0</v>
      </c>
      <c r="AT294">
        <v>0</v>
      </c>
      <c r="AU294">
        <v>0</v>
      </c>
      <c r="AV294">
        <v>0</v>
      </c>
      <c r="AW294">
        <v>0</v>
      </c>
      <c r="AX294">
        <v>0</v>
      </c>
      <c r="AY294">
        <v>0</v>
      </c>
      <c r="AZ294">
        <v>0</v>
      </c>
      <c r="BA294">
        <v>0</v>
      </c>
      <c r="BB294">
        <v>0</v>
      </c>
      <c r="BC294">
        <v>0</v>
      </c>
      <c r="BD294">
        <v>0</v>
      </c>
      <c r="BE294">
        <v>0</v>
      </c>
      <c r="BF294">
        <v>0</v>
      </c>
      <c r="BG294">
        <v>0</v>
      </c>
      <c r="BH294">
        <v>0</v>
      </c>
      <c r="BI294">
        <v>0</v>
      </c>
      <c r="BJ294">
        <v>0</v>
      </c>
      <c r="BK294">
        <v>0</v>
      </c>
      <c r="BL294">
        <f t="shared" si="28"/>
        <v>0</v>
      </c>
      <c r="BM294">
        <f t="shared" si="29"/>
        <v>0</v>
      </c>
      <c r="BN294">
        <f t="shared" si="30"/>
        <v>0</v>
      </c>
      <c r="BO294" s="13">
        <f t="shared" si="31"/>
        <v>0</v>
      </c>
      <c r="BP294">
        <f t="shared" si="32"/>
        <v>0</v>
      </c>
      <c r="BQ294">
        <f t="shared" si="33"/>
        <v>0</v>
      </c>
      <c r="BR294">
        <f t="shared" si="34"/>
        <v>0</v>
      </c>
    </row>
    <row r="295" spans="1:70" x14ac:dyDescent="0.35">
      <c r="A295">
        <v>10</v>
      </c>
      <c r="B295">
        <v>0</v>
      </c>
      <c r="C295">
        <v>1</v>
      </c>
      <c r="D295">
        <v>0</v>
      </c>
      <c r="E295">
        <v>0</v>
      </c>
      <c r="F295">
        <v>0</v>
      </c>
      <c r="G295">
        <v>0</v>
      </c>
      <c r="H295">
        <v>0</v>
      </c>
      <c r="I295">
        <v>0</v>
      </c>
      <c r="J295">
        <v>0</v>
      </c>
      <c r="K295">
        <v>0</v>
      </c>
      <c r="L295">
        <v>0</v>
      </c>
      <c r="M295">
        <v>0</v>
      </c>
      <c r="N295">
        <v>0</v>
      </c>
      <c r="O295">
        <v>0</v>
      </c>
      <c r="P295">
        <v>0</v>
      </c>
      <c r="Q295">
        <v>0</v>
      </c>
      <c r="R295">
        <v>0</v>
      </c>
      <c r="S295">
        <v>0</v>
      </c>
      <c r="T295">
        <v>0</v>
      </c>
      <c r="U295">
        <v>0</v>
      </c>
      <c r="V295">
        <v>0</v>
      </c>
      <c r="W295">
        <v>0</v>
      </c>
      <c r="X295">
        <v>0</v>
      </c>
      <c r="Y295">
        <v>0</v>
      </c>
      <c r="Z295">
        <v>0</v>
      </c>
      <c r="AA295">
        <v>0</v>
      </c>
      <c r="AB295">
        <v>0</v>
      </c>
      <c r="AC295">
        <v>0</v>
      </c>
      <c r="AD295">
        <v>0</v>
      </c>
      <c r="AE295">
        <v>0</v>
      </c>
      <c r="AF295" s="13">
        <v>0</v>
      </c>
      <c r="AG295" s="13">
        <v>0</v>
      </c>
      <c r="AH295" s="13">
        <v>0</v>
      </c>
      <c r="AI295" s="13">
        <v>0</v>
      </c>
      <c r="AJ295" s="13">
        <v>0</v>
      </c>
      <c r="AK295" s="13">
        <v>0</v>
      </c>
      <c r="AL295">
        <v>0</v>
      </c>
      <c r="AM295">
        <v>0</v>
      </c>
      <c r="AN295">
        <v>0</v>
      </c>
      <c r="AO295">
        <v>0</v>
      </c>
      <c r="AP295">
        <v>0</v>
      </c>
      <c r="AQ295">
        <v>0</v>
      </c>
      <c r="AR295">
        <v>0</v>
      </c>
      <c r="AS295">
        <v>0</v>
      </c>
      <c r="AT295">
        <v>0</v>
      </c>
      <c r="AU295">
        <v>0</v>
      </c>
      <c r="AV295">
        <v>0</v>
      </c>
      <c r="AW295">
        <v>0</v>
      </c>
      <c r="AX295">
        <v>0</v>
      </c>
      <c r="AY295">
        <v>0</v>
      </c>
      <c r="AZ295">
        <v>0</v>
      </c>
      <c r="BA295">
        <v>0</v>
      </c>
      <c r="BB295">
        <v>0</v>
      </c>
      <c r="BC295">
        <v>0</v>
      </c>
      <c r="BD295">
        <v>0</v>
      </c>
      <c r="BE295">
        <v>0</v>
      </c>
      <c r="BF295">
        <v>0</v>
      </c>
      <c r="BG295">
        <v>0</v>
      </c>
      <c r="BH295">
        <v>0</v>
      </c>
      <c r="BI295">
        <v>0</v>
      </c>
      <c r="BJ295">
        <v>0</v>
      </c>
      <c r="BK295">
        <v>0</v>
      </c>
      <c r="BL295">
        <f t="shared" si="28"/>
        <v>0</v>
      </c>
      <c r="BM295">
        <f t="shared" si="29"/>
        <v>0</v>
      </c>
      <c r="BN295">
        <f t="shared" si="30"/>
        <v>0</v>
      </c>
      <c r="BO295" s="13">
        <f t="shared" si="31"/>
        <v>0</v>
      </c>
      <c r="BP295">
        <f t="shared" si="32"/>
        <v>0</v>
      </c>
      <c r="BQ295">
        <f t="shared" si="33"/>
        <v>0</v>
      </c>
      <c r="BR295">
        <f t="shared" si="34"/>
        <v>0</v>
      </c>
    </row>
    <row r="296" spans="1:70" x14ac:dyDescent="0.35">
      <c r="A296">
        <v>10</v>
      </c>
      <c r="B296">
        <v>0</v>
      </c>
      <c r="C296">
        <v>1</v>
      </c>
      <c r="D296">
        <v>0</v>
      </c>
      <c r="E296">
        <v>0</v>
      </c>
      <c r="F296">
        <v>0</v>
      </c>
      <c r="G296">
        <v>0</v>
      </c>
      <c r="H296">
        <v>0</v>
      </c>
      <c r="I296">
        <v>0</v>
      </c>
      <c r="J296">
        <v>0</v>
      </c>
      <c r="K296">
        <v>0</v>
      </c>
      <c r="L296">
        <v>0</v>
      </c>
      <c r="M296">
        <v>0</v>
      </c>
      <c r="N296">
        <v>0</v>
      </c>
      <c r="O296">
        <v>0</v>
      </c>
      <c r="P296">
        <v>0</v>
      </c>
      <c r="Q296">
        <v>0</v>
      </c>
      <c r="R296">
        <v>0</v>
      </c>
      <c r="S296">
        <v>0</v>
      </c>
      <c r="T296">
        <v>0</v>
      </c>
      <c r="U296">
        <v>0</v>
      </c>
      <c r="V296">
        <v>0</v>
      </c>
      <c r="W296">
        <v>0</v>
      </c>
      <c r="X296">
        <v>0</v>
      </c>
      <c r="Y296">
        <v>0</v>
      </c>
      <c r="Z296">
        <v>0</v>
      </c>
      <c r="AA296">
        <v>0</v>
      </c>
      <c r="AB296">
        <v>0</v>
      </c>
      <c r="AC296">
        <v>0</v>
      </c>
      <c r="AD296">
        <v>0</v>
      </c>
      <c r="AE296">
        <v>0</v>
      </c>
      <c r="AF296" s="13">
        <v>0</v>
      </c>
      <c r="AG296" s="13">
        <v>0</v>
      </c>
      <c r="AH296" s="13">
        <v>0</v>
      </c>
      <c r="AI296" s="13">
        <v>0</v>
      </c>
      <c r="AJ296" s="13">
        <v>0</v>
      </c>
      <c r="AK296" s="13">
        <v>0</v>
      </c>
      <c r="AL296">
        <v>0</v>
      </c>
      <c r="AM296">
        <v>0</v>
      </c>
      <c r="AN296">
        <v>0</v>
      </c>
      <c r="AO296">
        <v>0</v>
      </c>
      <c r="AP296">
        <v>0</v>
      </c>
      <c r="AQ296">
        <v>0</v>
      </c>
      <c r="AR296">
        <v>0</v>
      </c>
      <c r="AS296">
        <v>0</v>
      </c>
      <c r="AT296">
        <v>0</v>
      </c>
      <c r="AU296">
        <v>0</v>
      </c>
      <c r="AV296">
        <v>0</v>
      </c>
      <c r="AW296">
        <v>0</v>
      </c>
      <c r="AX296">
        <v>0</v>
      </c>
      <c r="AY296">
        <v>0</v>
      </c>
      <c r="AZ296">
        <v>0</v>
      </c>
      <c r="BA296">
        <v>0</v>
      </c>
      <c r="BB296">
        <v>0</v>
      </c>
      <c r="BC296">
        <v>0</v>
      </c>
      <c r="BD296">
        <v>0</v>
      </c>
      <c r="BE296">
        <v>0</v>
      </c>
      <c r="BF296">
        <v>0</v>
      </c>
      <c r="BG296">
        <v>0</v>
      </c>
      <c r="BH296">
        <v>0</v>
      </c>
      <c r="BI296">
        <v>0</v>
      </c>
      <c r="BJ296">
        <v>0</v>
      </c>
      <c r="BK296">
        <v>0</v>
      </c>
      <c r="BL296">
        <f t="shared" si="28"/>
        <v>0</v>
      </c>
      <c r="BM296">
        <f t="shared" si="29"/>
        <v>0</v>
      </c>
      <c r="BN296">
        <f t="shared" si="30"/>
        <v>0</v>
      </c>
      <c r="BO296" s="13">
        <f t="shared" si="31"/>
        <v>0</v>
      </c>
      <c r="BP296">
        <f t="shared" si="32"/>
        <v>0</v>
      </c>
      <c r="BQ296">
        <f t="shared" si="33"/>
        <v>0</v>
      </c>
      <c r="BR296">
        <f t="shared" si="34"/>
        <v>0</v>
      </c>
    </row>
    <row r="297" spans="1:70" x14ac:dyDescent="0.35">
      <c r="A297">
        <v>10</v>
      </c>
      <c r="B297">
        <v>1</v>
      </c>
      <c r="C297">
        <v>1</v>
      </c>
      <c r="D297">
        <v>0</v>
      </c>
      <c r="E297">
        <v>0</v>
      </c>
      <c r="F297">
        <v>0</v>
      </c>
      <c r="G297">
        <v>0</v>
      </c>
      <c r="H297">
        <v>0</v>
      </c>
      <c r="I297">
        <v>0</v>
      </c>
      <c r="J297">
        <v>0</v>
      </c>
      <c r="K297">
        <v>0</v>
      </c>
      <c r="L297">
        <v>0</v>
      </c>
      <c r="M297">
        <v>0</v>
      </c>
      <c r="N297">
        <v>0</v>
      </c>
      <c r="O297">
        <v>0</v>
      </c>
      <c r="P297">
        <v>0</v>
      </c>
      <c r="Q297">
        <v>0</v>
      </c>
      <c r="R297">
        <v>0</v>
      </c>
      <c r="S297">
        <v>0</v>
      </c>
      <c r="T297">
        <v>0</v>
      </c>
      <c r="U297">
        <v>0</v>
      </c>
      <c r="V297">
        <v>0</v>
      </c>
      <c r="W297">
        <v>0</v>
      </c>
      <c r="X297">
        <v>0</v>
      </c>
      <c r="Y297">
        <v>0</v>
      </c>
      <c r="Z297">
        <v>0</v>
      </c>
      <c r="AA297">
        <v>0</v>
      </c>
      <c r="AB297">
        <v>0</v>
      </c>
      <c r="AC297">
        <v>0</v>
      </c>
      <c r="AD297">
        <v>0</v>
      </c>
      <c r="AE297">
        <v>0</v>
      </c>
      <c r="AF297">
        <v>0</v>
      </c>
      <c r="AG297">
        <v>0</v>
      </c>
      <c r="AH297">
        <v>0</v>
      </c>
      <c r="AI297">
        <v>0</v>
      </c>
      <c r="AJ297">
        <v>0</v>
      </c>
      <c r="AK297">
        <v>0</v>
      </c>
      <c r="AL297">
        <v>0</v>
      </c>
      <c r="AM297">
        <v>0</v>
      </c>
      <c r="AN297">
        <v>0</v>
      </c>
      <c r="AO297">
        <v>0</v>
      </c>
      <c r="AP297">
        <v>0</v>
      </c>
      <c r="AQ297">
        <v>0</v>
      </c>
      <c r="AR297">
        <v>0</v>
      </c>
      <c r="AS297">
        <v>0</v>
      </c>
      <c r="AT297">
        <v>0</v>
      </c>
      <c r="AU297">
        <v>0</v>
      </c>
      <c r="AV297">
        <v>0</v>
      </c>
      <c r="AW297">
        <v>0</v>
      </c>
      <c r="AX297">
        <v>0</v>
      </c>
      <c r="AY297">
        <v>0</v>
      </c>
      <c r="AZ297">
        <v>0</v>
      </c>
      <c r="BA297">
        <v>0</v>
      </c>
      <c r="BB297">
        <v>0</v>
      </c>
      <c r="BC297">
        <v>0</v>
      </c>
      <c r="BD297">
        <v>0</v>
      </c>
      <c r="BE297">
        <v>0</v>
      </c>
      <c r="BF297">
        <v>0</v>
      </c>
      <c r="BG297">
        <v>0</v>
      </c>
      <c r="BH297">
        <v>0</v>
      </c>
      <c r="BI297">
        <v>0</v>
      </c>
      <c r="BJ297">
        <v>0</v>
      </c>
      <c r="BK297">
        <v>0</v>
      </c>
      <c r="BL297">
        <f t="shared" si="28"/>
        <v>0</v>
      </c>
      <c r="BM297">
        <f t="shared" si="29"/>
        <v>0</v>
      </c>
      <c r="BN297">
        <f t="shared" si="30"/>
        <v>0</v>
      </c>
      <c r="BO297" s="13">
        <f t="shared" si="31"/>
        <v>0</v>
      </c>
      <c r="BP297">
        <f t="shared" si="32"/>
        <v>0</v>
      </c>
      <c r="BQ297">
        <f t="shared" si="33"/>
        <v>0</v>
      </c>
      <c r="BR297">
        <f t="shared" si="34"/>
        <v>0</v>
      </c>
    </row>
    <row r="298" spans="1:70" x14ac:dyDescent="0.35">
      <c r="A298">
        <v>10</v>
      </c>
      <c r="B298">
        <v>1</v>
      </c>
      <c r="C298">
        <v>1</v>
      </c>
      <c r="D298">
        <v>0</v>
      </c>
      <c r="E298">
        <v>0</v>
      </c>
      <c r="F298">
        <v>0</v>
      </c>
      <c r="G298">
        <v>0</v>
      </c>
      <c r="H298">
        <v>0</v>
      </c>
      <c r="I298">
        <v>0</v>
      </c>
      <c r="J298">
        <v>0</v>
      </c>
      <c r="K298">
        <v>0</v>
      </c>
      <c r="L298">
        <v>0</v>
      </c>
      <c r="M298">
        <v>0</v>
      </c>
      <c r="N298">
        <v>0</v>
      </c>
      <c r="O298">
        <v>0</v>
      </c>
      <c r="P298">
        <v>0</v>
      </c>
      <c r="Q298">
        <v>0</v>
      </c>
      <c r="R298">
        <v>0</v>
      </c>
      <c r="S298">
        <v>0</v>
      </c>
      <c r="T298">
        <v>0</v>
      </c>
      <c r="U298">
        <v>0</v>
      </c>
      <c r="V298">
        <v>0</v>
      </c>
      <c r="W298">
        <v>0</v>
      </c>
      <c r="X298">
        <v>0</v>
      </c>
      <c r="Y298">
        <v>0</v>
      </c>
      <c r="Z298">
        <v>0</v>
      </c>
      <c r="AA298">
        <v>0</v>
      </c>
      <c r="AB298">
        <v>0</v>
      </c>
      <c r="AC298">
        <v>0</v>
      </c>
      <c r="AD298">
        <v>0</v>
      </c>
      <c r="AE298">
        <v>0</v>
      </c>
      <c r="AF298">
        <v>0</v>
      </c>
      <c r="AG298">
        <v>0</v>
      </c>
      <c r="AH298">
        <v>0</v>
      </c>
      <c r="AI298">
        <v>0</v>
      </c>
      <c r="AJ298">
        <v>0</v>
      </c>
      <c r="AK298">
        <v>0</v>
      </c>
      <c r="AL298">
        <v>0</v>
      </c>
      <c r="AM298">
        <v>0</v>
      </c>
      <c r="AN298">
        <v>0</v>
      </c>
      <c r="AO298">
        <v>0</v>
      </c>
      <c r="AP298">
        <v>0</v>
      </c>
      <c r="AQ298">
        <v>0</v>
      </c>
      <c r="AR298">
        <v>0</v>
      </c>
      <c r="AS298">
        <v>0</v>
      </c>
      <c r="AT298">
        <v>0</v>
      </c>
      <c r="AU298">
        <v>0</v>
      </c>
      <c r="AV298">
        <v>0</v>
      </c>
      <c r="AW298">
        <v>0</v>
      </c>
      <c r="AX298">
        <v>0</v>
      </c>
      <c r="AY298">
        <v>0</v>
      </c>
      <c r="AZ298">
        <v>0</v>
      </c>
      <c r="BA298">
        <v>0</v>
      </c>
      <c r="BB298">
        <v>0</v>
      </c>
      <c r="BC298">
        <v>0</v>
      </c>
      <c r="BD298">
        <v>0</v>
      </c>
      <c r="BE298">
        <v>0</v>
      </c>
      <c r="BF298">
        <v>0</v>
      </c>
      <c r="BG298">
        <v>0</v>
      </c>
      <c r="BH298">
        <v>0</v>
      </c>
      <c r="BI298">
        <v>0</v>
      </c>
      <c r="BJ298">
        <v>0</v>
      </c>
      <c r="BK298">
        <v>0</v>
      </c>
      <c r="BL298">
        <f t="shared" si="28"/>
        <v>0</v>
      </c>
      <c r="BM298">
        <f t="shared" si="29"/>
        <v>0</v>
      </c>
      <c r="BN298">
        <f t="shared" si="30"/>
        <v>0</v>
      </c>
      <c r="BO298" s="13">
        <f t="shared" si="31"/>
        <v>0</v>
      </c>
      <c r="BP298">
        <f t="shared" si="32"/>
        <v>0</v>
      </c>
      <c r="BQ298">
        <f t="shared" si="33"/>
        <v>0</v>
      </c>
      <c r="BR298">
        <f t="shared" si="34"/>
        <v>0</v>
      </c>
    </row>
    <row r="299" spans="1:70" x14ac:dyDescent="0.35">
      <c r="A299">
        <v>10</v>
      </c>
      <c r="B299">
        <v>1</v>
      </c>
      <c r="C299">
        <v>1</v>
      </c>
      <c r="D299">
        <v>0</v>
      </c>
      <c r="E299">
        <v>0</v>
      </c>
      <c r="F299">
        <v>0</v>
      </c>
      <c r="G299">
        <v>0</v>
      </c>
      <c r="H299">
        <v>0</v>
      </c>
      <c r="I299">
        <v>0</v>
      </c>
      <c r="J299">
        <v>0</v>
      </c>
      <c r="K299">
        <v>0</v>
      </c>
      <c r="L299">
        <v>0</v>
      </c>
      <c r="M299">
        <v>0</v>
      </c>
      <c r="N299">
        <v>0</v>
      </c>
      <c r="O299">
        <v>0</v>
      </c>
      <c r="P299">
        <v>0</v>
      </c>
      <c r="Q299">
        <v>0</v>
      </c>
      <c r="R299">
        <v>0</v>
      </c>
      <c r="S299">
        <v>0</v>
      </c>
      <c r="T299">
        <v>0</v>
      </c>
      <c r="U299">
        <v>0</v>
      </c>
      <c r="V299">
        <v>0</v>
      </c>
      <c r="W299">
        <v>0</v>
      </c>
      <c r="X299">
        <v>0</v>
      </c>
      <c r="Y299">
        <v>0</v>
      </c>
      <c r="Z299">
        <v>0</v>
      </c>
      <c r="AA299">
        <v>0</v>
      </c>
      <c r="AB299">
        <v>0</v>
      </c>
      <c r="AC299">
        <v>0</v>
      </c>
      <c r="AD299">
        <v>0</v>
      </c>
      <c r="AE299">
        <v>0</v>
      </c>
      <c r="AF299">
        <v>0</v>
      </c>
      <c r="AG299">
        <v>0</v>
      </c>
      <c r="AH299">
        <v>0</v>
      </c>
      <c r="AI299">
        <v>0</v>
      </c>
      <c r="AJ299">
        <v>0</v>
      </c>
      <c r="AK299">
        <v>0</v>
      </c>
      <c r="AL299">
        <v>0</v>
      </c>
      <c r="AM299">
        <v>0</v>
      </c>
      <c r="AN299">
        <v>0</v>
      </c>
      <c r="AO299">
        <v>0</v>
      </c>
      <c r="AP299">
        <v>0</v>
      </c>
      <c r="AQ299">
        <v>0</v>
      </c>
      <c r="AR299">
        <v>0</v>
      </c>
      <c r="AS299">
        <v>0</v>
      </c>
      <c r="AT299">
        <v>0</v>
      </c>
      <c r="AU299">
        <v>0</v>
      </c>
      <c r="AV299">
        <v>0</v>
      </c>
      <c r="AW299">
        <v>0</v>
      </c>
      <c r="AX299">
        <v>0</v>
      </c>
      <c r="AY299">
        <v>0</v>
      </c>
      <c r="AZ299">
        <v>0</v>
      </c>
      <c r="BA299">
        <v>0</v>
      </c>
      <c r="BB299">
        <v>0</v>
      </c>
      <c r="BC299">
        <v>0</v>
      </c>
      <c r="BD299">
        <v>0</v>
      </c>
      <c r="BE299">
        <v>0</v>
      </c>
      <c r="BF299">
        <v>0</v>
      </c>
      <c r="BG299">
        <v>0</v>
      </c>
      <c r="BH299">
        <v>0</v>
      </c>
      <c r="BI299">
        <v>0</v>
      </c>
      <c r="BJ299">
        <v>0</v>
      </c>
      <c r="BK299">
        <v>0</v>
      </c>
      <c r="BL299">
        <f t="shared" si="28"/>
        <v>0</v>
      </c>
      <c r="BM299">
        <f t="shared" si="29"/>
        <v>0</v>
      </c>
      <c r="BN299">
        <f t="shared" si="30"/>
        <v>0</v>
      </c>
      <c r="BO299" s="13">
        <f t="shared" si="31"/>
        <v>0</v>
      </c>
      <c r="BP299">
        <f t="shared" si="32"/>
        <v>0</v>
      </c>
      <c r="BQ299">
        <f t="shared" si="33"/>
        <v>0</v>
      </c>
      <c r="BR299">
        <f t="shared" si="34"/>
        <v>0</v>
      </c>
    </row>
    <row r="300" spans="1:70" x14ac:dyDescent="0.35">
      <c r="A300">
        <v>10</v>
      </c>
      <c r="B300">
        <v>1</v>
      </c>
      <c r="C300">
        <v>1</v>
      </c>
      <c r="D300">
        <v>0</v>
      </c>
      <c r="E300">
        <v>0</v>
      </c>
      <c r="F300">
        <v>0</v>
      </c>
      <c r="G300">
        <v>0</v>
      </c>
      <c r="H300">
        <v>0</v>
      </c>
      <c r="I300">
        <v>0</v>
      </c>
      <c r="J300">
        <v>0</v>
      </c>
      <c r="K300">
        <v>0</v>
      </c>
      <c r="L300">
        <v>0</v>
      </c>
      <c r="M300">
        <v>0</v>
      </c>
      <c r="N300">
        <v>0</v>
      </c>
      <c r="O300">
        <v>0</v>
      </c>
      <c r="P300">
        <v>0</v>
      </c>
      <c r="Q300">
        <v>0</v>
      </c>
      <c r="R300">
        <v>0</v>
      </c>
      <c r="S300">
        <v>0</v>
      </c>
      <c r="T300">
        <v>0</v>
      </c>
      <c r="U300">
        <v>0</v>
      </c>
      <c r="V300">
        <v>0</v>
      </c>
      <c r="W300">
        <v>0</v>
      </c>
      <c r="X300">
        <v>0</v>
      </c>
      <c r="Y300">
        <v>0</v>
      </c>
      <c r="Z300">
        <v>0</v>
      </c>
      <c r="AA300">
        <v>0</v>
      </c>
      <c r="AB300">
        <v>0</v>
      </c>
      <c r="AC300">
        <v>0</v>
      </c>
      <c r="AD300">
        <v>0</v>
      </c>
      <c r="AE300">
        <v>0</v>
      </c>
      <c r="AF300">
        <v>0</v>
      </c>
      <c r="AG300">
        <v>0</v>
      </c>
      <c r="AH300">
        <v>0</v>
      </c>
      <c r="AI300">
        <v>0</v>
      </c>
      <c r="AJ300">
        <v>0</v>
      </c>
      <c r="AK300">
        <v>0</v>
      </c>
      <c r="AL300">
        <v>0</v>
      </c>
      <c r="AM300">
        <v>0</v>
      </c>
      <c r="AN300">
        <v>0</v>
      </c>
      <c r="AO300">
        <v>0</v>
      </c>
      <c r="AP300">
        <v>0</v>
      </c>
      <c r="AQ300">
        <v>0</v>
      </c>
      <c r="AR300">
        <v>0</v>
      </c>
      <c r="AS300">
        <v>0</v>
      </c>
      <c r="AT300">
        <v>0</v>
      </c>
      <c r="AU300">
        <v>0</v>
      </c>
      <c r="AV300">
        <v>0</v>
      </c>
      <c r="AW300">
        <v>0</v>
      </c>
      <c r="AX300">
        <v>0</v>
      </c>
      <c r="AY300">
        <v>0</v>
      </c>
      <c r="AZ300">
        <v>0</v>
      </c>
      <c r="BA300">
        <v>0</v>
      </c>
      <c r="BB300">
        <v>0</v>
      </c>
      <c r="BC300">
        <v>0</v>
      </c>
      <c r="BD300">
        <v>0</v>
      </c>
      <c r="BE300">
        <v>0</v>
      </c>
      <c r="BF300">
        <v>0</v>
      </c>
      <c r="BG300">
        <v>0</v>
      </c>
      <c r="BH300">
        <v>0</v>
      </c>
      <c r="BI300">
        <v>0</v>
      </c>
      <c r="BJ300">
        <v>0</v>
      </c>
      <c r="BK300">
        <v>0</v>
      </c>
      <c r="BL300">
        <f t="shared" si="28"/>
        <v>0</v>
      </c>
      <c r="BM300">
        <f t="shared" si="29"/>
        <v>0</v>
      </c>
      <c r="BN300">
        <f t="shared" si="30"/>
        <v>0</v>
      </c>
      <c r="BO300" s="13">
        <f t="shared" si="31"/>
        <v>0</v>
      </c>
      <c r="BP300">
        <f t="shared" si="32"/>
        <v>0</v>
      </c>
      <c r="BQ300">
        <f t="shared" si="33"/>
        <v>0</v>
      </c>
      <c r="BR300">
        <f t="shared" si="34"/>
        <v>0</v>
      </c>
    </row>
    <row r="301" spans="1:70" x14ac:dyDescent="0.35">
      <c r="A301">
        <v>10</v>
      </c>
      <c r="B301">
        <v>1</v>
      </c>
      <c r="C301">
        <v>1</v>
      </c>
      <c r="D301">
        <v>0</v>
      </c>
      <c r="E301">
        <v>0</v>
      </c>
      <c r="F301">
        <v>0</v>
      </c>
      <c r="G301">
        <v>0</v>
      </c>
      <c r="H301">
        <v>0</v>
      </c>
      <c r="I301">
        <v>0</v>
      </c>
      <c r="J301">
        <v>0</v>
      </c>
      <c r="K301">
        <v>0</v>
      </c>
      <c r="L301">
        <v>0</v>
      </c>
      <c r="M301">
        <v>0</v>
      </c>
      <c r="N301">
        <v>0</v>
      </c>
      <c r="O301">
        <v>0</v>
      </c>
      <c r="P301">
        <v>0</v>
      </c>
      <c r="Q301">
        <v>0</v>
      </c>
      <c r="R301">
        <v>0</v>
      </c>
      <c r="S301">
        <v>0</v>
      </c>
      <c r="T301">
        <v>0</v>
      </c>
      <c r="U301">
        <v>0</v>
      </c>
      <c r="V301">
        <v>0</v>
      </c>
      <c r="W301">
        <v>0</v>
      </c>
      <c r="X301">
        <v>0</v>
      </c>
      <c r="Y301">
        <v>0</v>
      </c>
      <c r="Z301">
        <v>0</v>
      </c>
      <c r="AA301">
        <v>0</v>
      </c>
      <c r="AB301">
        <v>0</v>
      </c>
      <c r="AC301">
        <v>0</v>
      </c>
      <c r="AD301">
        <v>0</v>
      </c>
      <c r="AE301">
        <v>0</v>
      </c>
      <c r="AF301">
        <v>0</v>
      </c>
      <c r="AG301">
        <v>0</v>
      </c>
      <c r="AH301">
        <v>0</v>
      </c>
      <c r="AI301">
        <v>0</v>
      </c>
      <c r="AJ301">
        <v>0</v>
      </c>
      <c r="AK301">
        <v>0</v>
      </c>
      <c r="AL301">
        <v>0</v>
      </c>
      <c r="AM301">
        <v>0</v>
      </c>
      <c r="AN301">
        <v>0</v>
      </c>
      <c r="AO301">
        <v>0</v>
      </c>
      <c r="AP301">
        <v>0</v>
      </c>
      <c r="AQ301">
        <v>0</v>
      </c>
      <c r="AR301">
        <v>0</v>
      </c>
      <c r="AS301">
        <v>0</v>
      </c>
      <c r="AT301">
        <v>0</v>
      </c>
      <c r="AU301">
        <v>0</v>
      </c>
      <c r="AV301">
        <v>0</v>
      </c>
      <c r="AW301">
        <v>0</v>
      </c>
      <c r="AX301">
        <v>0</v>
      </c>
      <c r="AY301">
        <v>0</v>
      </c>
      <c r="AZ301">
        <v>0</v>
      </c>
      <c r="BA301">
        <v>0</v>
      </c>
      <c r="BB301">
        <v>0</v>
      </c>
      <c r="BC301">
        <v>0</v>
      </c>
      <c r="BD301">
        <v>0</v>
      </c>
      <c r="BE301">
        <v>0</v>
      </c>
      <c r="BF301">
        <v>0</v>
      </c>
      <c r="BG301">
        <v>0</v>
      </c>
      <c r="BH301">
        <v>0</v>
      </c>
      <c r="BI301">
        <v>0</v>
      </c>
      <c r="BJ301">
        <v>0</v>
      </c>
      <c r="BK301">
        <v>0</v>
      </c>
      <c r="BL301">
        <f t="shared" si="28"/>
        <v>0</v>
      </c>
      <c r="BM301">
        <f t="shared" si="29"/>
        <v>0</v>
      </c>
      <c r="BN301">
        <f t="shared" si="30"/>
        <v>0</v>
      </c>
      <c r="BO301" s="13">
        <f t="shared" si="31"/>
        <v>0</v>
      </c>
      <c r="BP301">
        <f t="shared" si="32"/>
        <v>0</v>
      </c>
      <c r="BQ301">
        <f t="shared" si="33"/>
        <v>0</v>
      </c>
      <c r="BR301">
        <f t="shared" si="34"/>
        <v>0</v>
      </c>
    </row>
    <row r="302" spans="1:70" x14ac:dyDescent="0.35">
      <c r="A302">
        <v>1</v>
      </c>
      <c r="B302">
        <v>0</v>
      </c>
      <c r="C302">
        <v>1</v>
      </c>
      <c r="D302">
        <v>1</v>
      </c>
      <c r="E302" t="s">
        <v>209</v>
      </c>
      <c r="F302" t="s">
        <v>194</v>
      </c>
      <c r="G302">
        <v>26.907656874526207</v>
      </c>
      <c r="H302">
        <v>4125.7737347048669</v>
      </c>
      <c r="I302">
        <v>4448.2737347048669</v>
      </c>
      <c r="J302">
        <v>52.314281622862978</v>
      </c>
      <c r="K302">
        <v>251.02626529513273</v>
      </c>
      <c r="L302">
        <v>1465.2</v>
      </c>
      <c r="M302">
        <v>1716.2262652951326</v>
      </c>
      <c r="N302">
        <v>36.509545835086023</v>
      </c>
      <c r="O302">
        <v>192.46195371066534</v>
      </c>
      <c r="P302">
        <v>0</v>
      </c>
      <c r="Q302">
        <v>7690.1999999999989</v>
      </c>
      <c r="R302">
        <v>2167.1999999999998</v>
      </c>
      <c r="S302">
        <v>1251.5999999999999</v>
      </c>
      <c r="T302">
        <v>531.29999999999995</v>
      </c>
      <c r="U302">
        <v>264.59999999999997</v>
      </c>
      <c r="V302">
        <v>363.29999999999995</v>
      </c>
      <c r="W302">
        <v>276.28511761390223</v>
      </c>
      <c r="X302">
        <v>45.338104508884513</v>
      </c>
      <c r="Y302">
        <v>26.183633999317028</v>
      </c>
      <c r="Z302">
        <v>19.745309020310419</v>
      </c>
      <c r="AA302">
        <v>9.8336321603126997</v>
      </c>
      <c r="AB302">
        <v>13.501733045508706</v>
      </c>
      <c r="AC302">
        <v>2270.967985611564</v>
      </c>
      <c r="AD302">
        <v>161.0842601498841</v>
      </c>
      <c r="AE302">
        <v>162.80124354295475</v>
      </c>
      <c r="AF302">
        <v>888.53890591396885</v>
      </c>
      <c r="AG302">
        <v>442.51344721407145</v>
      </c>
      <c r="AH302">
        <v>607.57798704789184</v>
      </c>
      <c r="AI302">
        <v>280.33875097041937</v>
      </c>
      <c r="AJ302">
        <v>745.67783002780618</v>
      </c>
      <c r="AK302">
        <v>753.62594643314117</v>
      </c>
      <c r="AL302">
        <v>0</v>
      </c>
      <c r="AM302">
        <v>0</v>
      </c>
      <c r="AN302">
        <v>0</v>
      </c>
      <c r="AO302">
        <v>192.46195371066534</v>
      </c>
      <c r="AP302">
        <v>0</v>
      </c>
      <c r="AQ302">
        <v>0</v>
      </c>
      <c r="AR302">
        <v>0</v>
      </c>
      <c r="AS302">
        <v>0</v>
      </c>
      <c r="AT302">
        <v>0</v>
      </c>
      <c r="AU302">
        <v>1409.8474664229375</v>
      </c>
      <c r="AV302">
        <v>-100.03682232600131</v>
      </c>
      <c r="AW302">
        <v>-101.10310628490245</v>
      </c>
      <c r="AX302">
        <v>213.38729534421361</v>
      </c>
      <c r="AY302">
        <v>106.27193364968724</v>
      </c>
      <c r="AZ302">
        <v>145.9130517571102</v>
      </c>
      <c r="BA302">
        <v>-192.46195371066531</v>
      </c>
      <c r="BB302">
        <v>0</v>
      </c>
      <c r="BC302">
        <v>0</v>
      </c>
      <c r="BD302">
        <v>0</v>
      </c>
      <c r="BE302">
        <v>0</v>
      </c>
      <c r="BF302">
        <v>0</v>
      </c>
      <c r="BG302">
        <v>150988.34223431486</v>
      </c>
      <c r="BH302">
        <v>5953337.6660562241</v>
      </c>
      <c r="BI302">
        <v>4899.1261655107728</v>
      </c>
      <c r="BJ302">
        <v>158.79107999999997</v>
      </c>
      <c r="BK302">
        <v>6157.1641503063283</v>
      </c>
      <c r="BL302">
        <f t="shared" si="28"/>
        <v>12268.199999999997</v>
      </c>
      <c r="BM302">
        <f t="shared" si="29"/>
        <v>390.88753034823554</v>
      </c>
      <c r="BN302">
        <f t="shared" si="30"/>
        <v>4533.4838294803349</v>
      </c>
      <c r="BO302" s="13">
        <f t="shared" si="31"/>
        <v>1779.6425274313665</v>
      </c>
      <c r="BP302">
        <f t="shared" si="32"/>
        <v>192.46195371066534</v>
      </c>
      <c r="BQ302">
        <f t="shared" si="33"/>
        <v>1674.2798185630447</v>
      </c>
      <c r="BR302">
        <f t="shared" si="34"/>
        <v>-192.46195371066531</v>
      </c>
    </row>
    <row r="303" spans="1:70" x14ac:dyDescent="0.35">
      <c r="A303">
        <v>1</v>
      </c>
      <c r="B303">
        <v>0</v>
      </c>
      <c r="C303">
        <v>1</v>
      </c>
      <c r="D303">
        <v>1</v>
      </c>
      <c r="E303" t="s">
        <v>210</v>
      </c>
      <c r="F303" t="s">
        <v>194</v>
      </c>
      <c r="G303">
        <v>49.249172609590254</v>
      </c>
      <c r="H303">
        <v>3098.179000838069</v>
      </c>
      <c r="I303">
        <v>3343.6790008380694</v>
      </c>
      <c r="J303">
        <v>68.760320497345035</v>
      </c>
      <c r="K303">
        <v>297.4209991619316</v>
      </c>
      <c r="L303">
        <v>698.40000000000009</v>
      </c>
      <c r="M303">
        <v>995.8209991619317</v>
      </c>
      <c r="N303">
        <v>10.939132936530189</v>
      </c>
      <c r="O303">
        <v>136.64816961381615</v>
      </c>
      <c r="P303">
        <v>0</v>
      </c>
      <c r="Q303">
        <v>12049.800000000003</v>
      </c>
      <c r="R303">
        <v>2574.6</v>
      </c>
      <c r="S303">
        <v>684.59999999999991</v>
      </c>
      <c r="T303">
        <v>924</v>
      </c>
      <c r="U303">
        <v>411.59999999999997</v>
      </c>
      <c r="V303">
        <v>550.19999999999982</v>
      </c>
      <c r="W303">
        <v>237.472844954457</v>
      </c>
      <c r="X303">
        <v>38.926497843644817</v>
      </c>
      <c r="Y303">
        <v>10.350765331996907</v>
      </c>
      <c r="Z303">
        <v>18.761736513316979</v>
      </c>
      <c r="AA303">
        <v>8.3575008104775659</v>
      </c>
      <c r="AB303">
        <v>11.171761287475109</v>
      </c>
      <c r="AC303">
        <v>1830.6386539270418</v>
      </c>
      <c r="AD303">
        <v>107.63337455104568</v>
      </c>
      <c r="AE303">
        <v>50.085514014169291</v>
      </c>
      <c r="AF303">
        <v>869.14388911529534</v>
      </c>
      <c r="AG303">
        <v>387.16409606044988</v>
      </c>
      <c r="AH303">
        <v>517.5356794277443</v>
      </c>
      <c r="AI303">
        <v>447.15919607349451</v>
      </c>
      <c r="AJ303">
        <v>675.16177183606419</v>
      </c>
      <c r="AK303">
        <v>314.17601209826637</v>
      </c>
      <c r="AL303">
        <v>0</v>
      </c>
      <c r="AM303">
        <v>0</v>
      </c>
      <c r="AN303">
        <v>0</v>
      </c>
      <c r="AO303">
        <v>136.64816961381615</v>
      </c>
      <c r="AP303">
        <v>0</v>
      </c>
      <c r="AQ303">
        <v>0</v>
      </c>
      <c r="AR303">
        <v>0</v>
      </c>
      <c r="AS303">
        <v>0</v>
      </c>
      <c r="AT303">
        <v>0</v>
      </c>
      <c r="AU303">
        <v>1350.7715148558946</v>
      </c>
      <c r="AV303">
        <v>-8.1383357810908983</v>
      </c>
      <c r="AW303">
        <v>-3.7870477676283145</v>
      </c>
      <c r="AX303">
        <v>179.16874044544309</v>
      </c>
      <c r="AY303">
        <v>79.811529834788104</v>
      </c>
      <c r="AZ303">
        <v>106.68684090160478</v>
      </c>
      <c r="BA303">
        <v>-136.64816961381615</v>
      </c>
      <c r="BB303">
        <v>0</v>
      </c>
      <c r="BC303">
        <v>0</v>
      </c>
      <c r="BD303">
        <v>0</v>
      </c>
      <c r="BE303">
        <v>0</v>
      </c>
      <c r="BF303">
        <v>0</v>
      </c>
      <c r="BG303">
        <v>225462.45060200786</v>
      </c>
      <c r="BH303">
        <v>7209617.9993019942</v>
      </c>
      <c r="BI303">
        <v>7147.4408058614054</v>
      </c>
      <c r="BJ303">
        <v>224.67018000000002</v>
      </c>
      <c r="BK303">
        <v>7685.7236310318131</v>
      </c>
      <c r="BL303">
        <f t="shared" si="28"/>
        <v>17194.800000000003</v>
      </c>
      <c r="BM303">
        <f t="shared" si="29"/>
        <v>325.04110674136842</v>
      </c>
      <c r="BN303">
        <f t="shared" si="30"/>
        <v>3762.2012070957462</v>
      </c>
      <c r="BO303" s="13">
        <f t="shared" si="31"/>
        <v>1436.4969800078252</v>
      </c>
      <c r="BP303">
        <f t="shared" si="32"/>
        <v>136.64816961381615</v>
      </c>
      <c r="BQ303">
        <f t="shared" si="33"/>
        <v>1704.5132424890112</v>
      </c>
      <c r="BR303">
        <f t="shared" si="34"/>
        <v>-136.64816961381615</v>
      </c>
    </row>
    <row r="304" spans="1:70" x14ac:dyDescent="0.35">
      <c r="A304">
        <v>1</v>
      </c>
      <c r="B304">
        <v>0</v>
      </c>
      <c r="C304">
        <v>1</v>
      </c>
      <c r="D304">
        <v>1</v>
      </c>
      <c r="E304" t="s">
        <v>211</v>
      </c>
      <c r="F304" t="s">
        <v>194</v>
      </c>
      <c r="G304">
        <v>24.962919146073741</v>
      </c>
      <c r="H304">
        <v>3796.9532785934748</v>
      </c>
      <c r="I304">
        <v>4181.4464168106597</v>
      </c>
      <c r="J304">
        <v>59.786189692324598</v>
      </c>
      <c r="K304">
        <v>313.17337082206956</v>
      </c>
      <c r="L304">
        <v>1108.7802123672705</v>
      </c>
      <c r="M304">
        <v>1421.95358318934</v>
      </c>
      <c r="N304">
        <v>47.495306740258869</v>
      </c>
      <c r="O304">
        <v>312.35957151157561</v>
      </c>
      <c r="P304">
        <v>5</v>
      </c>
      <c r="Q304">
        <v>6908.8767020612122</v>
      </c>
      <c r="R304">
        <v>1621.1710680824483</v>
      </c>
      <c r="S304">
        <v>965.9827607745159</v>
      </c>
      <c r="T304">
        <v>709.78733291692674</v>
      </c>
      <c r="U304">
        <v>323.39422860712051</v>
      </c>
      <c r="V304">
        <v>430.49231730168628</v>
      </c>
      <c r="W304">
        <v>261.42020382495127</v>
      </c>
      <c r="X304">
        <v>30.898848560007263</v>
      </c>
      <c r="Y304">
        <v>18.41123100725822</v>
      </c>
      <c r="Z304">
        <v>28.433667102934344</v>
      </c>
      <c r="AA304">
        <v>12.954984419680148</v>
      </c>
      <c r="AB304">
        <v>17.245271467756034</v>
      </c>
      <c r="AC304">
        <v>2259.366700685142</v>
      </c>
      <c r="AD304">
        <v>142.42200495905396</v>
      </c>
      <c r="AE304">
        <v>148.50999221766645</v>
      </c>
      <c r="AF304">
        <v>1403.0043364165876</v>
      </c>
      <c r="AG304">
        <v>639.23866215430326</v>
      </c>
      <c r="AH304">
        <v>850.93458273787132</v>
      </c>
      <c r="AI304">
        <v>282.6291693863111</v>
      </c>
      <c r="AJ304">
        <v>498.37641673842188</v>
      </c>
      <c r="AK304">
        <v>519.68007185806937</v>
      </c>
      <c r="AL304">
        <v>0</v>
      </c>
      <c r="AM304">
        <v>0</v>
      </c>
      <c r="AN304">
        <v>0</v>
      </c>
      <c r="AO304">
        <v>312.35957151157567</v>
      </c>
      <c r="AP304">
        <v>0</v>
      </c>
      <c r="AQ304">
        <v>0</v>
      </c>
      <c r="AR304">
        <v>0</v>
      </c>
      <c r="AS304">
        <v>0</v>
      </c>
      <c r="AT304">
        <v>0</v>
      </c>
      <c r="AU304">
        <v>2034.1686740048651</v>
      </c>
      <c r="AV304">
        <v>-51.230520197597087</v>
      </c>
      <c r="AW304">
        <v>-53.420425853712047</v>
      </c>
      <c r="AX304">
        <v>494.94819567807053</v>
      </c>
      <c r="AY304">
        <v>225.50894122610345</v>
      </c>
      <c r="AZ304">
        <v>300.19047371007269</v>
      </c>
      <c r="BA304">
        <v>-312.35957151157572</v>
      </c>
      <c r="BB304">
        <v>0</v>
      </c>
      <c r="BC304">
        <v>0</v>
      </c>
      <c r="BD304">
        <v>0</v>
      </c>
      <c r="BE304">
        <v>0</v>
      </c>
      <c r="BF304">
        <v>0</v>
      </c>
      <c r="BG304">
        <v>135488.45416433716</v>
      </c>
      <c r="BH304">
        <v>5828581.1397358757</v>
      </c>
      <c r="BI304">
        <v>4426.4634171137795</v>
      </c>
      <c r="BJ304">
        <v>146.89762841973766</v>
      </c>
      <c r="BK304">
        <v>5599.7574377159235</v>
      </c>
      <c r="BL304">
        <f t="shared" si="28"/>
        <v>10959.70440974391</v>
      </c>
      <c r="BM304">
        <f t="shared" si="29"/>
        <v>369.36420638258727</v>
      </c>
      <c r="BN304">
        <f t="shared" si="30"/>
        <v>5443.4762791706244</v>
      </c>
      <c r="BO304" s="13">
        <f t="shared" si="31"/>
        <v>1300.6856579828022</v>
      </c>
      <c r="BP304">
        <f t="shared" si="32"/>
        <v>312.35957151157567</v>
      </c>
      <c r="BQ304">
        <f t="shared" si="33"/>
        <v>2950.1653385678028</v>
      </c>
      <c r="BR304">
        <f t="shared" si="34"/>
        <v>-312.35957151157572</v>
      </c>
    </row>
    <row r="305" spans="1:70" x14ac:dyDescent="0.35">
      <c r="A305">
        <v>1</v>
      </c>
      <c r="B305">
        <v>0</v>
      </c>
      <c r="C305">
        <v>1</v>
      </c>
      <c r="D305">
        <v>1</v>
      </c>
      <c r="E305" t="s">
        <v>374</v>
      </c>
      <c r="F305" t="s">
        <v>194</v>
      </c>
      <c r="G305">
        <v>69.999945866868302</v>
      </c>
      <c r="H305">
        <v>296</v>
      </c>
      <c r="I305">
        <v>394</v>
      </c>
      <c r="J305">
        <v>69.227595265901286</v>
      </c>
      <c r="K305">
        <v>833.39999999999986</v>
      </c>
      <c r="L305">
        <v>138.59999999999991</v>
      </c>
      <c r="M305">
        <v>971.99999999999989</v>
      </c>
      <c r="N305">
        <v>0</v>
      </c>
      <c r="O305">
        <v>0</v>
      </c>
      <c r="P305">
        <v>0</v>
      </c>
      <c r="Q305">
        <v>7778.4</v>
      </c>
      <c r="R305">
        <v>1007.9999999999997</v>
      </c>
      <c r="S305">
        <v>285.59999999999997</v>
      </c>
      <c r="T305">
        <v>806.39999999999986</v>
      </c>
      <c r="U305">
        <v>336</v>
      </c>
      <c r="V305">
        <v>436.79999999999995</v>
      </c>
      <c r="W305">
        <v>112.23584473274555</v>
      </c>
      <c r="X305">
        <v>14.544601909211083</v>
      </c>
      <c r="Y305">
        <v>4.1209705409431425</v>
      </c>
      <c r="Z305">
        <v>11.520008908773706</v>
      </c>
      <c r="AA305">
        <v>4.800003711989044</v>
      </c>
      <c r="AB305">
        <v>6.240004825585757</v>
      </c>
      <c r="AC305">
        <v>111.1200859335687</v>
      </c>
      <c r="AD305">
        <v>28.800022272199243</v>
      </c>
      <c r="AE305">
        <v>14.280011043298785</v>
      </c>
      <c r="AF305">
        <v>518.40040089958643</v>
      </c>
      <c r="AG305">
        <v>216.00016704149428</v>
      </c>
      <c r="AH305">
        <v>280.80021715394253</v>
      </c>
      <c r="AI305">
        <v>1011.2384941486913</v>
      </c>
      <c r="AJ305">
        <v>262.09205031931509</v>
      </c>
      <c r="AK305">
        <v>129.95397494999381</v>
      </c>
      <c r="AL305">
        <v>0</v>
      </c>
      <c r="AM305">
        <v>0</v>
      </c>
      <c r="AN305">
        <v>0</v>
      </c>
      <c r="AO305">
        <v>0</v>
      </c>
      <c r="AP305">
        <v>0</v>
      </c>
      <c r="AQ305">
        <v>0</v>
      </c>
      <c r="AR305">
        <v>0</v>
      </c>
      <c r="AS305">
        <v>0</v>
      </c>
      <c r="AT305">
        <v>0</v>
      </c>
      <c r="AU305">
        <v>190.75876716970359</v>
      </c>
      <c r="AV305">
        <v>-2.6007899883924153</v>
      </c>
      <c r="AW305">
        <v>-1.2895583692446841</v>
      </c>
      <c r="AX305">
        <v>0.36601557412106445</v>
      </c>
      <c r="AY305">
        <v>0.15250648921721677</v>
      </c>
      <c r="AZ305">
        <v>0.19825843598242798</v>
      </c>
      <c r="BA305">
        <v>0</v>
      </c>
      <c r="BB305">
        <v>0</v>
      </c>
      <c r="BC305">
        <v>0</v>
      </c>
      <c r="BD305">
        <v>0</v>
      </c>
      <c r="BE305">
        <v>0</v>
      </c>
      <c r="BF305">
        <v>0</v>
      </c>
      <c r="BG305">
        <v>150549.37968183775</v>
      </c>
      <c r="BH305">
        <v>4577052.1501276596</v>
      </c>
      <c r="BI305">
        <v>4829.6240978245141</v>
      </c>
      <c r="BJ305">
        <v>143.79119999999995</v>
      </c>
      <c r="BK305">
        <v>4698.1333001315288</v>
      </c>
      <c r="BL305">
        <f t="shared" si="28"/>
        <v>10651.199999999999</v>
      </c>
      <c r="BM305">
        <f t="shared" si="29"/>
        <v>153.46143462924829</v>
      </c>
      <c r="BN305">
        <f t="shared" si="30"/>
        <v>1169.4009043440901</v>
      </c>
      <c r="BO305" s="13">
        <f t="shared" si="31"/>
        <v>1403.2845194180002</v>
      </c>
      <c r="BP305">
        <f t="shared" si="32"/>
        <v>0</v>
      </c>
      <c r="BQ305">
        <f t="shared" si="33"/>
        <v>187.58519931138721</v>
      </c>
      <c r="BR305">
        <f t="shared" si="34"/>
        <v>0</v>
      </c>
    </row>
    <row r="306" spans="1:70" x14ac:dyDescent="0.35">
      <c r="A306">
        <v>1</v>
      </c>
      <c r="B306">
        <v>0</v>
      </c>
      <c r="C306">
        <v>1</v>
      </c>
      <c r="D306">
        <v>1</v>
      </c>
      <c r="E306">
        <v>0</v>
      </c>
      <c r="F306" t="s">
        <v>194</v>
      </c>
      <c r="G306">
        <v>0</v>
      </c>
      <c r="H306">
        <v>0</v>
      </c>
      <c r="I306">
        <v>0</v>
      </c>
      <c r="J306">
        <v>0</v>
      </c>
      <c r="K306">
        <v>0</v>
      </c>
      <c r="L306">
        <v>0</v>
      </c>
      <c r="M306">
        <v>0</v>
      </c>
      <c r="N306">
        <v>0</v>
      </c>
      <c r="O306">
        <v>0</v>
      </c>
      <c r="P306">
        <v>0</v>
      </c>
      <c r="Q306">
        <v>0</v>
      </c>
      <c r="R306">
        <v>0</v>
      </c>
      <c r="S306">
        <v>0</v>
      </c>
      <c r="T306">
        <v>0</v>
      </c>
      <c r="U306">
        <v>0</v>
      </c>
      <c r="V306">
        <v>0</v>
      </c>
      <c r="W306">
        <v>0</v>
      </c>
      <c r="X306">
        <v>0</v>
      </c>
      <c r="Y306">
        <v>0</v>
      </c>
      <c r="Z306">
        <v>0</v>
      </c>
      <c r="AA306">
        <v>0</v>
      </c>
      <c r="AB306">
        <v>0</v>
      </c>
      <c r="AC306">
        <v>0</v>
      </c>
      <c r="AD306">
        <v>0</v>
      </c>
      <c r="AE306">
        <v>0</v>
      </c>
      <c r="AF306">
        <v>0</v>
      </c>
      <c r="AG306">
        <v>0</v>
      </c>
      <c r="AH306">
        <v>0</v>
      </c>
      <c r="AI306">
        <v>0</v>
      </c>
      <c r="AJ306">
        <v>0</v>
      </c>
      <c r="AK306">
        <v>0</v>
      </c>
      <c r="AL306">
        <v>0</v>
      </c>
      <c r="AM306">
        <v>0</v>
      </c>
      <c r="AN306">
        <v>0</v>
      </c>
      <c r="AO306">
        <v>0</v>
      </c>
      <c r="AP306">
        <v>0</v>
      </c>
      <c r="AQ306">
        <v>0</v>
      </c>
      <c r="AR306">
        <v>0</v>
      </c>
      <c r="AS306">
        <v>0</v>
      </c>
      <c r="AT306">
        <v>0</v>
      </c>
      <c r="AU306">
        <v>0</v>
      </c>
      <c r="AV306">
        <v>0</v>
      </c>
      <c r="AW306">
        <v>0</v>
      </c>
      <c r="AX306">
        <v>0</v>
      </c>
      <c r="AY306">
        <v>0</v>
      </c>
      <c r="AZ306">
        <v>0</v>
      </c>
      <c r="BA306">
        <v>0</v>
      </c>
      <c r="BB306">
        <v>0</v>
      </c>
      <c r="BC306">
        <v>0</v>
      </c>
      <c r="BD306">
        <v>0</v>
      </c>
      <c r="BE306">
        <v>0</v>
      </c>
      <c r="BF306">
        <v>0</v>
      </c>
      <c r="BG306">
        <v>0</v>
      </c>
      <c r="BH306">
        <v>0</v>
      </c>
      <c r="BI306">
        <v>0</v>
      </c>
      <c r="BJ306">
        <v>0</v>
      </c>
      <c r="BK306">
        <v>0</v>
      </c>
      <c r="BL306">
        <f t="shared" si="28"/>
        <v>0</v>
      </c>
      <c r="BM306">
        <f t="shared" si="29"/>
        <v>0</v>
      </c>
      <c r="BN306">
        <f t="shared" si="30"/>
        <v>0</v>
      </c>
      <c r="BO306" s="13">
        <f t="shared" si="31"/>
        <v>0</v>
      </c>
      <c r="BP306">
        <f t="shared" si="32"/>
        <v>0</v>
      </c>
      <c r="BQ306">
        <f t="shared" si="33"/>
        <v>0</v>
      </c>
      <c r="BR306">
        <f t="shared" si="34"/>
        <v>0</v>
      </c>
    </row>
    <row r="307" spans="1:70" x14ac:dyDescent="0.35">
      <c r="A307">
        <v>1</v>
      </c>
      <c r="B307">
        <v>1</v>
      </c>
      <c r="C307">
        <v>1</v>
      </c>
      <c r="D307">
        <v>1</v>
      </c>
      <c r="E307" t="s">
        <v>209</v>
      </c>
      <c r="F307" t="s">
        <v>194</v>
      </c>
      <c r="G307">
        <v>36.450111443913435</v>
      </c>
      <c r="H307">
        <v>3624.5456745308747</v>
      </c>
      <c r="I307">
        <v>4056.0456745308752</v>
      </c>
      <c r="J307">
        <v>67.229877730023887</v>
      </c>
      <c r="K307">
        <v>341.75432546912498</v>
      </c>
      <c r="L307">
        <v>866.7</v>
      </c>
      <c r="M307">
        <v>1208.454325469125</v>
      </c>
      <c r="N307">
        <v>21.343671487711024</v>
      </c>
      <c r="O307">
        <v>153.18013309866279</v>
      </c>
      <c r="P307">
        <v>0</v>
      </c>
      <c r="Q307">
        <v>6432.2999999999993</v>
      </c>
      <c r="R307">
        <v>1268.3999999999999</v>
      </c>
      <c r="S307">
        <v>753.9</v>
      </c>
      <c r="T307">
        <v>844.19999999999993</v>
      </c>
      <c r="U307">
        <v>369.59999999999997</v>
      </c>
      <c r="V307">
        <v>480.9</v>
      </c>
      <c r="W307">
        <v>167.4541832783035</v>
      </c>
      <c r="X307">
        <v>20.459775311411171</v>
      </c>
      <c r="Y307">
        <v>12.160694266219553</v>
      </c>
      <c r="Z307">
        <v>23.160423015413507</v>
      </c>
      <c r="AA307">
        <v>10.139886693315365</v>
      </c>
      <c r="AB307">
        <v>13.193375299825107</v>
      </c>
      <c r="AC307">
        <v>1252.4307222020825</v>
      </c>
      <c r="AD307">
        <v>69.596495031391797</v>
      </c>
      <c r="AE307">
        <v>72.390725171311075</v>
      </c>
      <c r="AF307" s="13">
        <v>1042.2190356936078</v>
      </c>
      <c r="AG307" s="13">
        <v>456.29490119919143</v>
      </c>
      <c r="AH307" s="13">
        <v>593.7018884921298</v>
      </c>
      <c r="AI307" s="13">
        <v>258.48487957233857</v>
      </c>
      <c r="AJ307" s="13">
        <v>339.59901119683155</v>
      </c>
      <c r="AK307" s="13">
        <v>353.23357414637326</v>
      </c>
      <c r="AL307">
        <v>0</v>
      </c>
      <c r="AM307">
        <v>0</v>
      </c>
      <c r="AN307">
        <v>0</v>
      </c>
      <c r="AO307">
        <v>153.18013309866279</v>
      </c>
      <c r="AP307">
        <v>0</v>
      </c>
      <c r="AQ307">
        <v>0</v>
      </c>
      <c r="AR307">
        <v>0</v>
      </c>
      <c r="AS307">
        <v>0</v>
      </c>
      <c r="AT307">
        <v>0</v>
      </c>
      <c r="AU307">
        <v>1151.5889331595567</v>
      </c>
      <c r="AV307">
        <v>-8.3650042650449947</v>
      </c>
      <c r="AW307">
        <v>-8.700850876679775</v>
      </c>
      <c r="AX307">
        <v>312.09186495953048</v>
      </c>
      <c r="AY307">
        <v>136.6372344101427</v>
      </c>
      <c r="AZ307">
        <v>177.7836743177424</v>
      </c>
      <c r="BA307">
        <v>-153.18013309866279</v>
      </c>
      <c r="BB307">
        <v>0</v>
      </c>
      <c r="BC307">
        <v>0</v>
      </c>
      <c r="BD307">
        <v>0</v>
      </c>
      <c r="BE307">
        <v>0</v>
      </c>
      <c r="BF307">
        <v>0</v>
      </c>
      <c r="BG307">
        <v>123810.8829212378</v>
      </c>
      <c r="BH307">
        <v>4895091.526324694</v>
      </c>
      <c r="BI307">
        <v>4067.7747279208015</v>
      </c>
      <c r="BJ307">
        <v>140.01686999999998</v>
      </c>
      <c r="BK307">
        <v>4715.305046712454</v>
      </c>
      <c r="BL307">
        <f t="shared" si="28"/>
        <v>10149.299999999999</v>
      </c>
      <c r="BM307">
        <f t="shared" si="29"/>
        <v>246.5683378644882</v>
      </c>
      <c r="BN307">
        <f t="shared" si="30"/>
        <v>3486.6337677897145</v>
      </c>
      <c r="BO307" s="13">
        <f t="shared" si="31"/>
        <v>951.31746491554338</v>
      </c>
      <c r="BP307">
        <f t="shared" si="32"/>
        <v>153.18013309866279</v>
      </c>
      <c r="BQ307">
        <f t="shared" si="33"/>
        <v>1761.0358517052475</v>
      </c>
      <c r="BR307">
        <f t="shared" si="34"/>
        <v>-153.18013309866279</v>
      </c>
    </row>
    <row r="308" spans="1:70" x14ac:dyDescent="0.35">
      <c r="A308">
        <v>1</v>
      </c>
      <c r="B308">
        <v>1</v>
      </c>
      <c r="C308">
        <v>1</v>
      </c>
      <c r="D308">
        <v>1</v>
      </c>
      <c r="E308" t="s">
        <v>210</v>
      </c>
      <c r="F308" t="s">
        <v>194</v>
      </c>
      <c r="G308">
        <v>46.0001497045265</v>
      </c>
      <c r="H308">
        <v>3188.7334795158831</v>
      </c>
      <c r="I308">
        <v>3447.2363024928409</v>
      </c>
      <c r="J308">
        <v>67.292706572773284</v>
      </c>
      <c r="K308">
        <v>278.10438004510831</v>
      </c>
      <c r="L308">
        <v>853.20931746205099</v>
      </c>
      <c r="M308">
        <v>1131.3136975071593</v>
      </c>
      <c r="N308">
        <v>13.590903269544816</v>
      </c>
      <c r="O308">
        <v>158.74696857725144</v>
      </c>
      <c r="P308">
        <v>0</v>
      </c>
      <c r="Q308">
        <v>12205.333288194823</v>
      </c>
      <c r="R308">
        <v>3129.0341705798846</v>
      </c>
      <c r="S308">
        <v>852.60931090968666</v>
      </c>
      <c r="T308">
        <v>945.01031997379073</v>
      </c>
      <c r="U308">
        <v>432.6047242546685</v>
      </c>
      <c r="V308">
        <v>579.60632958392489</v>
      </c>
      <c r="W308">
        <v>257.29799032758956</v>
      </c>
      <c r="X308">
        <v>48.651200442362082</v>
      </c>
      <c r="Y308">
        <v>13.256635825234236</v>
      </c>
      <c r="Z308">
        <v>20.543635749968004</v>
      </c>
      <c r="AA308">
        <v>9.4044199210964603</v>
      </c>
      <c r="AB308">
        <v>12.60009659331371</v>
      </c>
      <c r="AC308">
        <v>2043.3452166576435</v>
      </c>
      <c r="AD308">
        <v>141.21760471328722</v>
      </c>
      <c r="AE308">
        <v>67.338998757577528</v>
      </c>
      <c r="AF308" s="13">
        <v>959.61627363894809</v>
      </c>
      <c r="AG308" s="13">
        <v>439.2910052658296</v>
      </c>
      <c r="AH308" s="13">
        <v>588.56464783188812</v>
      </c>
      <c r="AI308" s="13">
        <v>438.18819015298322</v>
      </c>
      <c r="AJ308" s="13">
        <v>840.57359755572293</v>
      </c>
      <c r="AK308" s="13">
        <v>400.82385306264507</v>
      </c>
      <c r="AL308">
        <v>0</v>
      </c>
      <c r="AM308">
        <v>0</v>
      </c>
      <c r="AN308">
        <v>0</v>
      </c>
      <c r="AO308">
        <v>158.74696857725147</v>
      </c>
      <c r="AP308">
        <v>0</v>
      </c>
      <c r="AQ308">
        <v>0</v>
      </c>
      <c r="AR308">
        <v>0</v>
      </c>
      <c r="AS308">
        <v>0</v>
      </c>
      <c r="AT308">
        <v>0</v>
      </c>
      <c r="AU308">
        <v>1449.3275299287243</v>
      </c>
      <c r="AV308">
        <v>-23.249327140052859</v>
      </c>
      <c r="AW308">
        <v>-11.086340223495128</v>
      </c>
      <c r="AX308">
        <v>203.76949965817369</v>
      </c>
      <c r="AY308">
        <v>93.281148732408283</v>
      </c>
      <c r="AZ308">
        <v>124.97862645701308</v>
      </c>
      <c r="BA308">
        <v>-158.74696857725147</v>
      </c>
      <c r="BB308">
        <v>0</v>
      </c>
      <c r="BC308">
        <v>0</v>
      </c>
      <c r="BD308">
        <v>0</v>
      </c>
      <c r="BE308">
        <v>0</v>
      </c>
      <c r="BF308">
        <v>0</v>
      </c>
      <c r="BG308">
        <v>234109.63450688816</v>
      </c>
      <c r="BH308">
        <v>7650564.0838310253</v>
      </c>
      <c r="BI308">
        <v>7431.1956123019809</v>
      </c>
      <c r="BJ308">
        <v>237.01278829529321</v>
      </c>
      <c r="BK308">
        <v>8170.8642942427769</v>
      </c>
      <c r="BL308">
        <f t="shared" si="28"/>
        <v>18144.198143496782</v>
      </c>
      <c r="BM308">
        <f t="shared" si="29"/>
        <v>361.75397885956409</v>
      </c>
      <c r="BN308">
        <f t="shared" si="30"/>
        <v>4239.3737468651734</v>
      </c>
      <c r="BO308" s="13">
        <f t="shared" si="31"/>
        <v>1679.5856407713513</v>
      </c>
      <c r="BP308">
        <f t="shared" si="32"/>
        <v>158.74696857725147</v>
      </c>
      <c r="BQ308">
        <f t="shared" si="33"/>
        <v>1837.0211374127712</v>
      </c>
      <c r="BR308">
        <f t="shared" si="34"/>
        <v>-158.74696857725147</v>
      </c>
    </row>
    <row r="309" spans="1:70" x14ac:dyDescent="0.35">
      <c r="A309">
        <v>1</v>
      </c>
      <c r="B309">
        <v>1</v>
      </c>
      <c r="C309">
        <v>1</v>
      </c>
      <c r="D309">
        <v>1</v>
      </c>
      <c r="E309" t="s">
        <v>211</v>
      </c>
      <c r="F309" t="s">
        <v>194</v>
      </c>
      <c r="G309">
        <v>17.369575557417392</v>
      </c>
      <c r="H309">
        <v>4324.3897505831219</v>
      </c>
      <c r="I309">
        <v>4666.3976574881772</v>
      </c>
      <c r="J309">
        <v>44.922199482718796</v>
      </c>
      <c r="K309">
        <v>109.01274556361106</v>
      </c>
      <c r="L309">
        <v>1712.7395969482125</v>
      </c>
      <c r="M309">
        <v>1821.7523425118236</v>
      </c>
      <c r="N309">
        <v>32.948081004625308</v>
      </c>
      <c r="O309">
        <v>75.426976198695769</v>
      </c>
      <c r="P309">
        <v>55</v>
      </c>
      <c r="Q309">
        <v>7713.4783284525292</v>
      </c>
      <c r="R309">
        <v>2570.4594266337858</v>
      </c>
      <c r="S309">
        <v>1425.9329662453761</v>
      </c>
      <c r="T309">
        <v>533.4123319975339</v>
      </c>
      <c r="U309">
        <v>277.20640875462391</v>
      </c>
      <c r="V309">
        <v>386.40893341553635</v>
      </c>
      <c r="W309">
        <v>435.99615583221549</v>
      </c>
      <c r="X309">
        <v>66.296855025222811</v>
      </c>
      <c r="Y309">
        <v>36.777422027880938</v>
      </c>
      <c r="Z309">
        <v>30.709577803687253</v>
      </c>
      <c r="AA309">
        <v>15.959308149947708</v>
      </c>
      <c r="AB309">
        <v>22.246308330230139</v>
      </c>
      <c r="AC309">
        <v>4593.9881062271752</v>
      </c>
      <c r="AD309">
        <v>323.5955817398301</v>
      </c>
      <c r="AE309">
        <v>314.14415849865441</v>
      </c>
      <c r="AF309" s="13">
        <v>1510.905841211707</v>
      </c>
      <c r="AG309" s="13">
        <v>785.19516157458793</v>
      </c>
      <c r="AH309" s="13">
        <v>1094.5144676494256</v>
      </c>
      <c r="AI309" s="13">
        <v>141.42632196693756</v>
      </c>
      <c r="AJ309" s="13">
        <v>1058.9680044536208</v>
      </c>
      <c r="AK309" s="13">
        <v>1028.038179160143</v>
      </c>
      <c r="AL309">
        <v>0</v>
      </c>
      <c r="AM309">
        <v>0</v>
      </c>
      <c r="AN309">
        <v>0</v>
      </c>
      <c r="AO309">
        <v>75.426976198695769</v>
      </c>
      <c r="AP309">
        <v>0</v>
      </c>
      <c r="AQ309">
        <v>0</v>
      </c>
      <c r="AR309">
        <v>0</v>
      </c>
      <c r="AS309">
        <v>0</v>
      </c>
      <c r="AT309">
        <v>0</v>
      </c>
      <c r="AU309">
        <v>622.7499978422976</v>
      </c>
      <c r="AV309">
        <v>-63.769136547447644</v>
      </c>
      <c r="AW309">
        <v>-61.906598449758974</v>
      </c>
      <c r="AX309">
        <v>71.366959047572635</v>
      </c>
      <c r="AY309">
        <v>37.08834092236058</v>
      </c>
      <c r="AZ309">
        <v>51.698899467533096</v>
      </c>
      <c r="BA309">
        <v>-75.426976198695755</v>
      </c>
      <c r="BB309">
        <v>0</v>
      </c>
      <c r="BC309">
        <v>0</v>
      </c>
      <c r="BD309">
        <v>0</v>
      </c>
      <c r="BE309">
        <v>0</v>
      </c>
      <c r="BF309">
        <v>0</v>
      </c>
      <c r="BG309">
        <v>166531.56385184429</v>
      </c>
      <c r="BH309">
        <v>8382714.3405212956</v>
      </c>
      <c r="BI309">
        <v>5400.7712925562264</v>
      </c>
      <c r="BJ309">
        <v>167.14580425570284</v>
      </c>
      <c r="BK309">
        <v>7678.4748203394147</v>
      </c>
      <c r="BL309">
        <f t="shared" si="28"/>
        <v>12906.898395499386</v>
      </c>
      <c r="BM309">
        <f t="shared" si="29"/>
        <v>607.98562716918423</v>
      </c>
      <c r="BN309">
        <f t="shared" si="30"/>
        <v>8622.3433169013788</v>
      </c>
      <c r="BO309" s="13">
        <f t="shared" si="31"/>
        <v>2228.4325055807012</v>
      </c>
      <c r="BP309">
        <f t="shared" si="32"/>
        <v>75.426976198695769</v>
      </c>
      <c r="BQ309">
        <f t="shared" si="33"/>
        <v>657.2284622825573</v>
      </c>
      <c r="BR309">
        <f t="shared" si="34"/>
        <v>-75.426976198695755</v>
      </c>
    </row>
    <row r="310" spans="1:70" x14ac:dyDescent="0.35">
      <c r="A310">
        <v>1</v>
      </c>
      <c r="B310">
        <v>1</v>
      </c>
      <c r="C310">
        <v>1</v>
      </c>
      <c r="D310">
        <v>1</v>
      </c>
      <c r="E310" t="s">
        <v>374</v>
      </c>
      <c r="F310" t="s">
        <v>194</v>
      </c>
      <c r="G310">
        <v>69.999922482064534</v>
      </c>
      <c r="H310">
        <v>319.8</v>
      </c>
      <c r="I310">
        <v>418.3</v>
      </c>
      <c r="J310">
        <v>67.91938674760199</v>
      </c>
      <c r="K310">
        <v>976.49999999999966</v>
      </c>
      <c r="L310">
        <v>173.69999999999993</v>
      </c>
      <c r="M310">
        <v>1150.1999999999996</v>
      </c>
      <c r="N310">
        <v>0</v>
      </c>
      <c r="O310">
        <v>0</v>
      </c>
      <c r="P310">
        <v>0</v>
      </c>
      <c r="Q310">
        <v>9113.9999999999964</v>
      </c>
      <c r="R310">
        <v>1293.5999999999999</v>
      </c>
      <c r="S310">
        <v>327.59999999999991</v>
      </c>
      <c r="T310">
        <v>831.59999999999991</v>
      </c>
      <c r="U310">
        <v>344.39999999999986</v>
      </c>
      <c r="V310">
        <v>436.79999999999995</v>
      </c>
      <c r="W310">
        <v>133.7896560890286</v>
      </c>
      <c r="X310">
        <v>18.989499573926647</v>
      </c>
      <c r="Y310">
        <v>4.8090291128775267</v>
      </c>
      <c r="Z310">
        <v>11.880013155915615</v>
      </c>
      <c r="AA310">
        <v>4.9200054484094959</v>
      </c>
      <c r="AB310">
        <v>6.2400069101778994</v>
      </c>
      <c r="AC310">
        <v>130.20014418381845</v>
      </c>
      <c r="AD310">
        <v>36.960040929600069</v>
      </c>
      <c r="AE310">
        <v>16.380018139254584</v>
      </c>
      <c r="AF310" s="13">
        <v>534.6005920174299</v>
      </c>
      <c r="AG310" s="13">
        <v>221.40024517893553</v>
      </c>
      <c r="AH310" s="13">
        <v>280.80031095865002</v>
      </c>
      <c r="AI310" s="13">
        <v>1207.6964911201517</v>
      </c>
      <c r="AJ310" s="13">
        <v>342.82997167281712</v>
      </c>
      <c r="AK310" s="13">
        <v>151.93601017318036</v>
      </c>
      <c r="AL310">
        <v>0</v>
      </c>
      <c r="AM310">
        <v>0</v>
      </c>
      <c r="AN310">
        <v>0</v>
      </c>
      <c r="AO310">
        <v>0</v>
      </c>
      <c r="AP310">
        <v>0</v>
      </c>
      <c r="AQ310">
        <v>0</v>
      </c>
      <c r="AR310">
        <v>0</v>
      </c>
      <c r="AS310">
        <v>0</v>
      </c>
      <c r="AT310">
        <v>0</v>
      </c>
      <c r="AU310">
        <v>204.03494879180155</v>
      </c>
      <c r="AV310">
        <v>-9.165244042540639</v>
      </c>
      <c r="AW310">
        <v>-4.0618695188532845</v>
      </c>
      <c r="AX310">
        <v>0.8131353786637856</v>
      </c>
      <c r="AY310">
        <v>0.33675303560830716</v>
      </c>
      <c r="AZ310">
        <v>0.42710141101546029</v>
      </c>
      <c r="BA310">
        <v>0</v>
      </c>
      <c r="BB310">
        <v>0</v>
      </c>
      <c r="BC310">
        <v>0</v>
      </c>
      <c r="BD310">
        <v>0</v>
      </c>
      <c r="BE310">
        <v>0</v>
      </c>
      <c r="BF310">
        <v>0</v>
      </c>
      <c r="BG310">
        <v>174891.716318839</v>
      </c>
      <c r="BH310">
        <v>5187008.3583193999</v>
      </c>
      <c r="BI310">
        <v>5557.3574666522181</v>
      </c>
      <c r="BJ310">
        <v>163.68911999999995</v>
      </c>
      <c r="BK310">
        <v>5471.535292387669</v>
      </c>
      <c r="BL310">
        <f t="shared" si="28"/>
        <v>12347.999999999996</v>
      </c>
      <c r="BM310">
        <f t="shared" si="29"/>
        <v>180.62821029033577</v>
      </c>
      <c r="BN310">
        <f t="shared" si="30"/>
        <v>1220.3413514076885</v>
      </c>
      <c r="BO310" s="13">
        <f t="shared" si="31"/>
        <v>1702.4624729661491</v>
      </c>
      <c r="BP310">
        <f t="shared" si="32"/>
        <v>0</v>
      </c>
      <c r="BQ310">
        <f t="shared" si="33"/>
        <v>192.38482505569516</v>
      </c>
      <c r="BR310">
        <f t="shared" si="34"/>
        <v>0</v>
      </c>
    </row>
    <row r="311" spans="1:70" x14ac:dyDescent="0.35">
      <c r="A311">
        <v>1</v>
      </c>
      <c r="B311">
        <v>1</v>
      </c>
      <c r="C311">
        <v>1</v>
      </c>
      <c r="D311">
        <v>1</v>
      </c>
      <c r="E311">
        <v>0</v>
      </c>
      <c r="F311" t="s">
        <v>194</v>
      </c>
      <c r="G311">
        <v>0</v>
      </c>
      <c r="H311">
        <v>0</v>
      </c>
      <c r="I311">
        <v>0</v>
      </c>
      <c r="J311">
        <v>0</v>
      </c>
      <c r="K311">
        <v>0</v>
      </c>
      <c r="L311">
        <v>0</v>
      </c>
      <c r="M311">
        <v>0</v>
      </c>
      <c r="N311">
        <v>0</v>
      </c>
      <c r="O311">
        <v>0</v>
      </c>
      <c r="P311">
        <v>0</v>
      </c>
      <c r="Q311">
        <v>0</v>
      </c>
      <c r="R311">
        <v>0</v>
      </c>
      <c r="S311">
        <v>0</v>
      </c>
      <c r="T311">
        <v>0</v>
      </c>
      <c r="U311">
        <v>0</v>
      </c>
      <c r="V311">
        <v>0</v>
      </c>
      <c r="W311">
        <v>0</v>
      </c>
      <c r="X311">
        <v>0</v>
      </c>
      <c r="Y311">
        <v>0</v>
      </c>
      <c r="Z311">
        <v>0</v>
      </c>
      <c r="AA311">
        <v>0</v>
      </c>
      <c r="AB311">
        <v>0</v>
      </c>
      <c r="AC311">
        <v>0</v>
      </c>
      <c r="AD311">
        <v>0</v>
      </c>
      <c r="AE311">
        <v>0</v>
      </c>
      <c r="AF311" s="13">
        <v>0</v>
      </c>
      <c r="AG311" s="13">
        <v>0</v>
      </c>
      <c r="AH311" s="13">
        <v>0</v>
      </c>
      <c r="AI311" s="13">
        <v>0</v>
      </c>
      <c r="AJ311" s="13">
        <v>0</v>
      </c>
      <c r="AK311" s="13">
        <v>0</v>
      </c>
      <c r="AL311">
        <v>0</v>
      </c>
      <c r="AM311">
        <v>0</v>
      </c>
      <c r="AN311">
        <v>0</v>
      </c>
      <c r="AO311">
        <v>0</v>
      </c>
      <c r="AP311">
        <v>0</v>
      </c>
      <c r="AQ311">
        <v>0</v>
      </c>
      <c r="AR311">
        <v>0</v>
      </c>
      <c r="AS311">
        <v>0</v>
      </c>
      <c r="AT311">
        <v>0</v>
      </c>
      <c r="AU311">
        <v>0</v>
      </c>
      <c r="AV311">
        <v>0</v>
      </c>
      <c r="AW311">
        <v>0</v>
      </c>
      <c r="AX311">
        <v>0</v>
      </c>
      <c r="AY311">
        <v>0</v>
      </c>
      <c r="AZ311">
        <v>0</v>
      </c>
      <c r="BA311">
        <v>0</v>
      </c>
      <c r="BB311">
        <v>0</v>
      </c>
      <c r="BC311">
        <v>0</v>
      </c>
      <c r="BD311">
        <v>0</v>
      </c>
      <c r="BE311">
        <v>0</v>
      </c>
      <c r="BF311">
        <v>0</v>
      </c>
      <c r="BG311">
        <v>0</v>
      </c>
      <c r="BH311">
        <v>0</v>
      </c>
      <c r="BI311">
        <v>0</v>
      </c>
      <c r="BJ311">
        <v>0</v>
      </c>
      <c r="BK311">
        <v>0</v>
      </c>
      <c r="BL311">
        <f t="shared" si="28"/>
        <v>0</v>
      </c>
      <c r="BM311">
        <f t="shared" si="29"/>
        <v>0</v>
      </c>
      <c r="BN311">
        <f t="shared" si="30"/>
        <v>0</v>
      </c>
      <c r="BO311" s="13">
        <f t="shared" si="31"/>
        <v>0</v>
      </c>
      <c r="BP311">
        <f t="shared" si="32"/>
        <v>0</v>
      </c>
      <c r="BQ311">
        <f t="shared" si="33"/>
        <v>0</v>
      </c>
      <c r="BR311">
        <f t="shared" si="34"/>
        <v>0</v>
      </c>
    </row>
    <row r="312" spans="1:70" x14ac:dyDescent="0.35">
      <c r="A312">
        <v>2</v>
      </c>
      <c r="B312">
        <v>0</v>
      </c>
      <c r="C312">
        <v>1</v>
      </c>
      <c r="D312">
        <v>1</v>
      </c>
      <c r="E312" t="s">
        <v>209</v>
      </c>
      <c r="F312" t="s">
        <v>194</v>
      </c>
      <c r="G312">
        <v>47.25471609363953</v>
      </c>
      <c r="H312">
        <v>3365.64640622455</v>
      </c>
      <c r="I312">
        <v>3640.64640622455</v>
      </c>
      <c r="J312">
        <v>64.03695556601113</v>
      </c>
      <c r="K312">
        <v>214.35359377544981</v>
      </c>
      <c r="L312">
        <v>1170</v>
      </c>
      <c r="M312">
        <v>1384.3535937754498</v>
      </c>
      <c r="N312">
        <v>11.062466289019399</v>
      </c>
      <c r="O312">
        <v>142.27676430426433</v>
      </c>
      <c r="P312">
        <v>0</v>
      </c>
      <c r="Q312">
        <v>18000</v>
      </c>
      <c r="R312">
        <v>4800</v>
      </c>
      <c r="S312">
        <v>3000</v>
      </c>
      <c r="T312">
        <v>1200</v>
      </c>
      <c r="U312">
        <v>600</v>
      </c>
      <c r="V312">
        <v>900</v>
      </c>
      <c r="W312">
        <v>373.78162616122694</v>
      </c>
      <c r="X312">
        <v>77.618762221527831</v>
      </c>
      <c r="Y312">
        <v>48.511726388454896</v>
      </c>
      <c r="Z312">
        <v>25.394290754431591</v>
      </c>
      <c r="AA312">
        <v>12.697145377215795</v>
      </c>
      <c r="AB312">
        <v>19.045718065823692</v>
      </c>
      <c r="AC312">
        <v>3003.0027657954442</v>
      </c>
      <c r="AD312">
        <v>203.15432603545273</v>
      </c>
      <c r="AE312">
        <v>222.20004410127643</v>
      </c>
      <c r="AF312" s="13">
        <v>1142.7430839494216</v>
      </c>
      <c r="AG312" s="13">
        <v>571.37154197471079</v>
      </c>
      <c r="AH312" s="13">
        <v>857.05731296206613</v>
      </c>
      <c r="AI312" s="13">
        <v>552.43910662351482</v>
      </c>
      <c r="AJ312" s="13">
        <v>1349.220918395104</v>
      </c>
      <c r="AK312" s="13">
        <v>1475.7103794946449</v>
      </c>
      <c r="AL312">
        <v>0</v>
      </c>
      <c r="AM312">
        <v>0</v>
      </c>
      <c r="AN312">
        <v>0</v>
      </c>
      <c r="AO312">
        <v>142.27676430426433</v>
      </c>
      <c r="AP312">
        <v>0</v>
      </c>
      <c r="AQ312">
        <v>0</v>
      </c>
      <c r="AR312">
        <v>0</v>
      </c>
      <c r="AS312">
        <v>0</v>
      </c>
      <c r="AT312">
        <v>0</v>
      </c>
      <c r="AU312">
        <v>1488.1218818736284</v>
      </c>
      <c r="AV312">
        <v>-63.039405868400067</v>
      </c>
      <c r="AW312">
        <v>-68.949350168562518</v>
      </c>
      <c r="AX312">
        <v>152.06559763939805</v>
      </c>
      <c r="AY312">
        <v>76.032798819699025</v>
      </c>
      <c r="AZ312">
        <v>114.04919822954854</v>
      </c>
      <c r="BA312">
        <v>-142.27676430426433</v>
      </c>
      <c r="BB312">
        <v>0</v>
      </c>
      <c r="BC312">
        <v>0</v>
      </c>
      <c r="BD312">
        <v>0</v>
      </c>
      <c r="BE312">
        <v>0</v>
      </c>
      <c r="BF312">
        <v>0</v>
      </c>
      <c r="BG312">
        <v>370103.38286976056</v>
      </c>
      <c r="BH312">
        <v>11841885.433592791</v>
      </c>
      <c r="BI312">
        <v>11718.278610155723</v>
      </c>
      <c r="BJ312">
        <v>369.98999999999995</v>
      </c>
      <c r="BK312">
        <v>12784.294024469753</v>
      </c>
      <c r="BL312">
        <f t="shared" si="28"/>
        <v>28500</v>
      </c>
      <c r="BM312">
        <f t="shared" si="29"/>
        <v>557.04926896868074</v>
      </c>
      <c r="BN312">
        <f t="shared" si="30"/>
        <v>5999.5290748183716</v>
      </c>
      <c r="BO312" s="13">
        <f t="shared" si="31"/>
        <v>3377.3704045132636</v>
      </c>
      <c r="BP312">
        <f t="shared" si="32"/>
        <v>142.27676430426433</v>
      </c>
      <c r="BQ312">
        <f t="shared" si="33"/>
        <v>1698.2807205253114</v>
      </c>
      <c r="BR312">
        <f t="shared" si="34"/>
        <v>-142.27676430426433</v>
      </c>
    </row>
    <row r="313" spans="1:70" x14ac:dyDescent="0.35">
      <c r="A313">
        <v>2</v>
      </c>
      <c r="B313">
        <v>0</v>
      </c>
      <c r="C313">
        <v>1</v>
      </c>
      <c r="D313">
        <v>1</v>
      </c>
      <c r="E313" t="s">
        <v>210</v>
      </c>
      <c r="F313" t="s">
        <v>194</v>
      </c>
      <c r="G313">
        <v>62.788702452025596</v>
      </c>
      <c r="H313">
        <v>2677.7219592526071</v>
      </c>
      <c r="I313">
        <v>2852.7219592526071</v>
      </c>
      <c r="J313">
        <v>69.581524435372671</v>
      </c>
      <c r="K313">
        <v>242.27804074739339</v>
      </c>
      <c r="L313">
        <v>630.00000000000023</v>
      </c>
      <c r="M313">
        <v>872.27804074739356</v>
      </c>
      <c r="N313">
        <v>2.8193927533795327</v>
      </c>
      <c r="O313">
        <v>81.969234286343038</v>
      </c>
      <c r="P313">
        <v>0</v>
      </c>
      <c r="Q313">
        <v>30000.000000000007</v>
      </c>
      <c r="R313">
        <v>7200.0000000000018</v>
      </c>
      <c r="S313">
        <v>1200.0000000000002</v>
      </c>
      <c r="T313">
        <v>2399.9999999999995</v>
      </c>
      <c r="U313">
        <v>599.99999999999989</v>
      </c>
      <c r="V313">
        <v>1199.9999999999998</v>
      </c>
      <c r="W313">
        <v>473.2726305996801</v>
      </c>
      <c r="X313">
        <v>104.59520051611184</v>
      </c>
      <c r="Y313">
        <v>17.432533419351973</v>
      </c>
      <c r="Z313">
        <v>38.223436801130688</v>
      </c>
      <c r="AA313">
        <v>9.5558592002826721</v>
      </c>
      <c r="AB313">
        <v>19.111718400565344</v>
      </c>
      <c r="AC313">
        <v>3525.6885682931056</v>
      </c>
      <c r="AD313">
        <v>229.62116064051756</v>
      </c>
      <c r="AE313">
        <v>66.972838520150958</v>
      </c>
      <c r="AF313" s="13">
        <v>1722.1587048038823</v>
      </c>
      <c r="AG313" s="13">
        <v>430.53967620097058</v>
      </c>
      <c r="AH313" s="13">
        <v>861.07935240194115</v>
      </c>
      <c r="AI313" s="13">
        <v>1054.6249883024857</v>
      </c>
      <c r="AJ313" s="13">
        <v>1862.6977492284391</v>
      </c>
      <c r="AK313" s="13">
        <v>543.28684352496123</v>
      </c>
      <c r="AL313">
        <v>0</v>
      </c>
      <c r="AM313">
        <v>0</v>
      </c>
      <c r="AN313">
        <v>0</v>
      </c>
      <c r="AO313">
        <v>81.969234286343038</v>
      </c>
      <c r="AP313">
        <v>0</v>
      </c>
      <c r="AQ313">
        <v>0</v>
      </c>
      <c r="AR313">
        <v>0</v>
      </c>
      <c r="AS313">
        <v>0</v>
      </c>
      <c r="AT313">
        <v>0</v>
      </c>
      <c r="AU313">
        <v>1811.9970707223324</v>
      </c>
      <c r="AV313">
        <v>-7.194797572064628</v>
      </c>
      <c r="AW313">
        <v>-2.0984826251853943</v>
      </c>
      <c r="AX313">
        <v>113.19756548965464</v>
      </c>
      <c r="AY313">
        <v>28.299391372413659</v>
      </c>
      <c r="AZ313">
        <v>56.598782744827318</v>
      </c>
      <c r="BA313">
        <v>-81.969234286343038</v>
      </c>
      <c r="BB313">
        <v>0</v>
      </c>
      <c r="BC313">
        <v>0</v>
      </c>
      <c r="BD313">
        <v>0</v>
      </c>
      <c r="BE313">
        <v>0</v>
      </c>
      <c r="BF313">
        <v>0</v>
      </c>
      <c r="BG313">
        <v>601685.30564348632</v>
      </c>
      <c r="BH313">
        <v>17090342.303750351</v>
      </c>
      <c r="BI313">
        <v>18652.916523916221</v>
      </c>
      <c r="BJ313">
        <v>541.14</v>
      </c>
      <c r="BK313">
        <v>19080.594506793212</v>
      </c>
      <c r="BL313">
        <f t="shared" si="28"/>
        <v>42600.000000000007</v>
      </c>
      <c r="BM313">
        <f t="shared" si="29"/>
        <v>662.19137893712264</v>
      </c>
      <c r="BN313">
        <f t="shared" si="30"/>
        <v>6836.0603008605676</v>
      </c>
      <c r="BO313" s="13">
        <f t="shared" si="31"/>
        <v>3460.6095810558859</v>
      </c>
      <c r="BP313">
        <f t="shared" si="32"/>
        <v>81.969234286343038</v>
      </c>
      <c r="BQ313">
        <f t="shared" si="33"/>
        <v>2000.7995301319781</v>
      </c>
      <c r="BR313">
        <f t="shared" si="34"/>
        <v>-81.969234286343038</v>
      </c>
    </row>
    <row r="314" spans="1:70" x14ac:dyDescent="0.35">
      <c r="A314">
        <v>2</v>
      </c>
      <c r="B314">
        <v>0</v>
      </c>
      <c r="C314">
        <v>1</v>
      </c>
      <c r="D314">
        <v>1</v>
      </c>
      <c r="E314" t="s">
        <v>211</v>
      </c>
      <c r="F314" t="s">
        <v>194</v>
      </c>
      <c r="G314">
        <v>36.26885269222899</v>
      </c>
      <c r="H314">
        <v>3421.738699834556</v>
      </c>
      <c r="I314">
        <v>3771.7283037949524</v>
      </c>
      <c r="J314">
        <v>64.372436736555926</v>
      </c>
      <c r="K314">
        <v>288.15110214564208</v>
      </c>
      <c r="L314">
        <v>989.97059405940593</v>
      </c>
      <c r="M314">
        <v>1278.1216962050482</v>
      </c>
      <c r="N314">
        <v>24.124056094418513</v>
      </c>
      <c r="O314">
        <v>417.08240110979932</v>
      </c>
      <c r="P314">
        <v>0</v>
      </c>
      <c r="Q314">
        <v>17999.465346534656</v>
      </c>
      <c r="R314">
        <v>4199.8752475247529</v>
      </c>
      <c r="S314">
        <v>2399.9287128712876</v>
      </c>
      <c r="T314">
        <v>1799.9465346534651</v>
      </c>
      <c r="U314">
        <v>599.98217821782168</v>
      </c>
      <c r="V314">
        <v>1199.9643564356434</v>
      </c>
      <c r="W314">
        <v>475.46756036498829</v>
      </c>
      <c r="X314">
        <v>70.298880920682521</v>
      </c>
      <c r="Y314">
        <v>40.170789097532882</v>
      </c>
      <c r="Z314">
        <v>49.627887320492057</v>
      </c>
      <c r="AA314">
        <v>16.542629106830685</v>
      </c>
      <c r="AB314">
        <v>33.085258213661369</v>
      </c>
      <c r="AC314">
        <v>3903.5952119228637</v>
      </c>
      <c r="AD314">
        <v>245.7871376031984</v>
      </c>
      <c r="AE314">
        <v>245.7871376031984</v>
      </c>
      <c r="AF314" s="13">
        <v>2370.0902554594136</v>
      </c>
      <c r="AG314" s="13">
        <v>790.03008515313775</v>
      </c>
      <c r="AH314" s="13">
        <v>1580.0601703062755</v>
      </c>
      <c r="AI314" s="13">
        <v>681.65963999073483</v>
      </c>
      <c r="AJ314" s="13">
        <v>1186.3891181631188</v>
      </c>
      <c r="AK314" s="13">
        <v>1186.3891181631188</v>
      </c>
      <c r="AL314">
        <v>0</v>
      </c>
      <c r="AM314">
        <v>0</v>
      </c>
      <c r="AN314">
        <v>0</v>
      </c>
      <c r="AO314">
        <v>417.08240110979932</v>
      </c>
      <c r="AP314">
        <v>0</v>
      </c>
      <c r="AQ314">
        <v>0</v>
      </c>
      <c r="AR314">
        <v>0</v>
      </c>
      <c r="AS314">
        <v>0</v>
      </c>
      <c r="AT314">
        <v>0</v>
      </c>
      <c r="AU314">
        <v>3137.6334260057156</v>
      </c>
      <c r="AV314">
        <v>-67.785578901932553</v>
      </c>
      <c r="AW314">
        <v>-67.785578901932553</v>
      </c>
      <c r="AX314">
        <v>659.19785211666635</v>
      </c>
      <c r="AY314">
        <v>219.73261737222177</v>
      </c>
      <c r="AZ314">
        <v>439.46523474444353</v>
      </c>
      <c r="BA314">
        <v>-417.08240110979926</v>
      </c>
      <c r="BB314">
        <v>0</v>
      </c>
      <c r="BC314">
        <v>0</v>
      </c>
      <c r="BD314">
        <v>0</v>
      </c>
      <c r="BE314">
        <v>0</v>
      </c>
      <c r="BF314">
        <v>0</v>
      </c>
      <c r="BG314">
        <v>348796.16704061104</v>
      </c>
      <c r="BH314">
        <v>12825140.057950331</v>
      </c>
      <c r="BI314">
        <v>11298.387168853038</v>
      </c>
      <c r="BJ314">
        <v>374.26888277227727</v>
      </c>
      <c r="BK314">
        <v>13205.55242730707</v>
      </c>
      <c r="BL314">
        <f t="shared" si="28"/>
        <v>28199.162376237629</v>
      </c>
      <c r="BM314">
        <f t="shared" si="29"/>
        <v>685.19300502418776</v>
      </c>
      <c r="BN314">
        <f t="shared" si="30"/>
        <v>9135.3499980480865</v>
      </c>
      <c r="BO314" s="13">
        <f t="shared" si="31"/>
        <v>3054.4378763169725</v>
      </c>
      <c r="BP314">
        <f t="shared" si="32"/>
        <v>417.08240110979932</v>
      </c>
      <c r="BQ314">
        <f t="shared" si="33"/>
        <v>4320.4579724351825</v>
      </c>
      <c r="BR314">
        <f t="shared" si="34"/>
        <v>-417.08240110979926</v>
      </c>
    </row>
    <row r="315" spans="1:70" x14ac:dyDescent="0.35">
      <c r="A315">
        <v>2</v>
      </c>
      <c r="B315">
        <v>0</v>
      </c>
      <c r="C315">
        <v>1</v>
      </c>
      <c r="D315">
        <v>1</v>
      </c>
      <c r="E315" t="s">
        <v>374</v>
      </c>
      <c r="F315" t="s">
        <v>194</v>
      </c>
      <c r="G315">
        <v>69.999985023791297</v>
      </c>
      <c r="H315">
        <v>223.01046948356807</v>
      </c>
      <c r="I315">
        <v>318.01492957746478</v>
      </c>
      <c r="J315">
        <v>69.839326282163455</v>
      </c>
      <c r="K315">
        <v>630.02957746478876</v>
      </c>
      <c r="L315">
        <v>117.00549295774647</v>
      </c>
      <c r="M315">
        <v>747.03507042253523</v>
      </c>
      <c r="N315">
        <v>0</v>
      </c>
      <c r="O315">
        <v>0</v>
      </c>
      <c r="P315">
        <v>0</v>
      </c>
      <c r="Q315">
        <v>16800.788732394365</v>
      </c>
      <c r="R315">
        <v>2400.1126760563379</v>
      </c>
      <c r="S315">
        <v>720.03380281690147</v>
      </c>
      <c r="T315">
        <v>1200.056338028169</v>
      </c>
      <c r="U315">
        <v>960.04507042253499</v>
      </c>
      <c r="V315">
        <v>1200.056338028169</v>
      </c>
      <c r="W315">
        <v>240.50822988875581</v>
      </c>
      <c r="X315">
        <v>34.358318555536549</v>
      </c>
      <c r="Y315">
        <v>10.307495566660963</v>
      </c>
      <c r="Z315">
        <v>17.143665639646908</v>
      </c>
      <c r="AA315">
        <v>13.714932511717524</v>
      </c>
      <c r="AB315">
        <v>17.143665639646908</v>
      </c>
      <c r="AC315">
        <v>240.01131896657895</v>
      </c>
      <c r="AD315">
        <v>68.574662561879705</v>
      </c>
      <c r="AE315">
        <v>36.001697844986836</v>
      </c>
      <c r="AF315" s="13">
        <v>771.46495382114699</v>
      </c>
      <c r="AG315" s="13">
        <v>617.17196305691732</v>
      </c>
      <c r="AH315" s="13">
        <v>771.46495382114699</v>
      </c>
      <c r="AI315" s="13">
        <v>2165.0720950535383</v>
      </c>
      <c r="AJ315" s="13">
        <v>618.59202715815377</v>
      </c>
      <c r="AK315" s="13">
        <v>324.7608142580309</v>
      </c>
      <c r="AL315">
        <v>0</v>
      </c>
      <c r="AM315">
        <v>0</v>
      </c>
      <c r="AN315">
        <v>0</v>
      </c>
      <c r="AO315">
        <v>0</v>
      </c>
      <c r="AP315">
        <v>0</v>
      </c>
      <c r="AQ315">
        <v>0</v>
      </c>
      <c r="AR315">
        <v>0</v>
      </c>
      <c r="AS315">
        <v>0</v>
      </c>
      <c r="AT315">
        <v>0</v>
      </c>
      <c r="AU315">
        <v>427.90717109846526</v>
      </c>
      <c r="AV315">
        <v>-1.2771291163366179</v>
      </c>
      <c r="AW315">
        <v>-0.67049278607683105</v>
      </c>
      <c r="AX315">
        <v>0.11571392491618809</v>
      </c>
      <c r="AY315">
        <v>9.2571139933163626E-2</v>
      </c>
      <c r="AZ315">
        <v>0.11571392491618809</v>
      </c>
      <c r="BA315">
        <v>0</v>
      </c>
      <c r="BB315">
        <v>0</v>
      </c>
      <c r="BC315">
        <v>0</v>
      </c>
      <c r="BD315">
        <v>0</v>
      </c>
      <c r="BE315">
        <v>0</v>
      </c>
      <c r="BF315">
        <v>0</v>
      </c>
      <c r="BG315">
        <v>323695.52904550114</v>
      </c>
      <c r="BH315">
        <v>10392538.328372693</v>
      </c>
      <c r="BI315">
        <v>10630.927304003784</v>
      </c>
      <c r="BJ315">
        <v>326.94334873239433</v>
      </c>
      <c r="BK315">
        <v>10111.85737557171</v>
      </c>
      <c r="BL315">
        <f t="shared" si="28"/>
        <v>23281.092957746478</v>
      </c>
      <c r="BM315">
        <f t="shared" si="29"/>
        <v>333.17630780196458</v>
      </c>
      <c r="BN315">
        <f t="shared" si="30"/>
        <v>2504.6895500726569</v>
      </c>
      <c r="BO315" s="13">
        <f t="shared" si="31"/>
        <v>3108.4249364697234</v>
      </c>
      <c r="BP315">
        <f t="shared" si="32"/>
        <v>0</v>
      </c>
      <c r="BQ315">
        <f t="shared" si="33"/>
        <v>426.28354818581738</v>
      </c>
      <c r="BR315">
        <f t="shared" si="34"/>
        <v>0</v>
      </c>
    </row>
    <row r="316" spans="1:70" x14ac:dyDescent="0.35">
      <c r="A316">
        <v>2</v>
      </c>
      <c r="B316">
        <v>0</v>
      </c>
      <c r="C316">
        <v>1</v>
      </c>
      <c r="D316">
        <v>1</v>
      </c>
      <c r="E316">
        <v>0</v>
      </c>
      <c r="F316" t="s">
        <v>194</v>
      </c>
      <c r="G316">
        <v>0</v>
      </c>
      <c r="H316">
        <v>0</v>
      </c>
      <c r="I316">
        <v>0</v>
      </c>
      <c r="J316">
        <v>0</v>
      </c>
      <c r="K316">
        <v>0</v>
      </c>
      <c r="L316">
        <v>0</v>
      </c>
      <c r="M316">
        <v>0</v>
      </c>
      <c r="N316">
        <v>0</v>
      </c>
      <c r="O316">
        <v>0</v>
      </c>
      <c r="P316">
        <v>0</v>
      </c>
      <c r="Q316">
        <v>0</v>
      </c>
      <c r="R316">
        <v>0</v>
      </c>
      <c r="S316">
        <v>0</v>
      </c>
      <c r="T316">
        <v>0</v>
      </c>
      <c r="U316">
        <v>0</v>
      </c>
      <c r="V316">
        <v>0</v>
      </c>
      <c r="W316">
        <v>0</v>
      </c>
      <c r="X316">
        <v>0</v>
      </c>
      <c r="Y316">
        <v>0</v>
      </c>
      <c r="Z316">
        <v>0</v>
      </c>
      <c r="AA316">
        <v>0</v>
      </c>
      <c r="AB316">
        <v>0</v>
      </c>
      <c r="AC316">
        <v>0</v>
      </c>
      <c r="AD316">
        <v>0</v>
      </c>
      <c r="AE316">
        <v>0</v>
      </c>
      <c r="AF316" s="13">
        <v>0</v>
      </c>
      <c r="AG316" s="13">
        <v>0</v>
      </c>
      <c r="AH316" s="13">
        <v>0</v>
      </c>
      <c r="AI316" s="13">
        <v>0</v>
      </c>
      <c r="AJ316" s="13">
        <v>0</v>
      </c>
      <c r="AK316" s="13">
        <v>0</v>
      </c>
      <c r="AL316">
        <v>0</v>
      </c>
      <c r="AM316">
        <v>0</v>
      </c>
      <c r="AN316">
        <v>0</v>
      </c>
      <c r="AO316">
        <v>0</v>
      </c>
      <c r="AP316">
        <v>0</v>
      </c>
      <c r="AQ316">
        <v>0</v>
      </c>
      <c r="AR316">
        <v>0</v>
      </c>
      <c r="AS316">
        <v>0</v>
      </c>
      <c r="AT316">
        <v>0</v>
      </c>
      <c r="AU316">
        <v>0</v>
      </c>
      <c r="AV316">
        <v>0</v>
      </c>
      <c r="AW316">
        <v>0</v>
      </c>
      <c r="AX316">
        <v>0</v>
      </c>
      <c r="AY316">
        <v>0</v>
      </c>
      <c r="AZ316">
        <v>0</v>
      </c>
      <c r="BA316">
        <v>0</v>
      </c>
      <c r="BB316">
        <v>0</v>
      </c>
      <c r="BC316">
        <v>0</v>
      </c>
      <c r="BD316">
        <v>0</v>
      </c>
      <c r="BE316">
        <v>0</v>
      </c>
      <c r="BF316">
        <v>0</v>
      </c>
      <c r="BG316">
        <v>0</v>
      </c>
      <c r="BH316">
        <v>0</v>
      </c>
      <c r="BI316">
        <v>0</v>
      </c>
      <c r="BJ316">
        <v>0</v>
      </c>
      <c r="BK316">
        <v>0</v>
      </c>
      <c r="BL316">
        <f t="shared" si="28"/>
        <v>0</v>
      </c>
      <c r="BM316">
        <f t="shared" si="29"/>
        <v>0</v>
      </c>
      <c r="BN316">
        <f t="shared" si="30"/>
        <v>0</v>
      </c>
      <c r="BO316" s="13">
        <f t="shared" si="31"/>
        <v>0</v>
      </c>
      <c r="BP316">
        <f t="shared" si="32"/>
        <v>0</v>
      </c>
      <c r="BQ316">
        <f t="shared" si="33"/>
        <v>0</v>
      </c>
      <c r="BR316">
        <f t="shared" si="34"/>
        <v>0</v>
      </c>
    </row>
    <row r="317" spans="1:70" x14ac:dyDescent="0.35">
      <c r="A317">
        <v>2</v>
      </c>
      <c r="B317">
        <v>1</v>
      </c>
      <c r="C317">
        <v>1</v>
      </c>
      <c r="D317">
        <v>1</v>
      </c>
      <c r="E317" t="s">
        <v>209</v>
      </c>
      <c r="F317" t="s">
        <v>194</v>
      </c>
      <c r="G317">
        <v>41.040159265104229</v>
      </c>
      <c r="H317">
        <v>3505.3299446929182</v>
      </c>
      <c r="I317">
        <v>3880.3299446929182</v>
      </c>
      <c r="J317">
        <v>67.976985451661946</v>
      </c>
      <c r="K317">
        <v>334.67005530708195</v>
      </c>
      <c r="L317">
        <v>809.99999999999989</v>
      </c>
      <c r="M317">
        <v>1144.6700553070818</v>
      </c>
      <c r="N317">
        <v>16.408458988948418</v>
      </c>
      <c r="O317">
        <v>329.48519264012123</v>
      </c>
      <c r="P317">
        <v>0</v>
      </c>
      <c r="Q317">
        <v>18000</v>
      </c>
      <c r="R317">
        <v>3600</v>
      </c>
      <c r="S317">
        <v>1800</v>
      </c>
      <c r="T317">
        <v>2400</v>
      </c>
      <c r="U317">
        <v>900</v>
      </c>
      <c r="V317">
        <v>1200</v>
      </c>
      <c r="W317">
        <v>419.20631683303856</v>
      </c>
      <c r="X317">
        <v>56.435086177320954</v>
      </c>
      <c r="Y317">
        <v>28.217543088660477</v>
      </c>
      <c r="Z317">
        <v>58.479305221426877</v>
      </c>
      <c r="AA317">
        <v>21.929739458035076</v>
      </c>
      <c r="AB317">
        <v>29.239652610713438</v>
      </c>
      <c r="AC317">
        <v>3112.9354114130842</v>
      </c>
      <c r="AD317">
        <v>175.43791566428061</v>
      </c>
      <c r="AE317">
        <v>153.50817620624554</v>
      </c>
      <c r="AF317" s="13">
        <v>2631.5687349642089</v>
      </c>
      <c r="AG317" s="13">
        <v>986.83827561157852</v>
      </c>
      <c r="AH317" s="13">
        <v>1315.7843674821045</v>
      </c>
      <c r="AI317" s="13">
        <v>715.30564788514209</v>
      </c>
      <c r="AJ317" s="13">
        <v>953.26380788213851</v>
      </c>
      <c r="AK317" s="13">
        <v>834.10583189687122</v>
      </c>
      <c r="AL317">
        <v>0</v>
      </c>
      <c r="AM317">
        <v>0</v>
      </c>
      <c r="AN317">
        <v>0</v>
      </c>
      <c r="AO317">
        <v>329.48519264012123</v>
      </c>
      <c r="AP317">
        <v>0</v>
      </c>
      <c r="AQ317">
        <v>0</v>
      </c>
      <c r="AR317">
        <v>0</v>
      </c>
      <c r="AS317">
        <v>0</v>
      </c>
      <c r="AT317">
        <v>0</v>
      </c>
      <c r="AU317">
        <v>2706.7805846178007</v>
      </c>
      <c r="AV317">
        <v>-17.016343605584616</v>
      </c>
      <c r="AW317">
        <v>-14.889300654886473</v>
      </c>
      <c r="AX317">
        <v>699.7778855411625</v>
      </c>
      <c r="AY317">
        <v>262.41670707793577</v>
      </c>
      <c r="AZ317">
        <v>349.88894277058125</v>
      </c>
      <c r="BA317">
        <v>-329.48519264012123</v>
      </c>
      <c r="BB317">
        <v>0</v>
      </c>
      <c r="BC317">
        <v>0</v>
      </c>
      <c r="BD317">
        <v>0</v>
      </c>
      <c r="BE317">
        <v>0</v>
      </c>
      <c r="BF317">
        <v>0</v>
      </c>
      <c r="BG317">
        <v>344800.858433004</v>
      </c>
      <c r="BH317">
        <v>12619087.17624281</v>
      </c>
      <c r="BI317">
        <v>11141.693226214968</v>
      </c>
      <c r="BJ317">
        <v>378.57</v>
      </c>
      <c r="BK317">
        <v>12649.735961955332</v>
      </c>
      <c r="BL317">
        <f t="shared" si="28"/>
        <v>27900</v>
      </c>
      <c r="BM317">
        <f t="shared" si="29"/>
        <v>613.50764338919532</v>
      </c>
      <c r="BN317">
        <f t="shared" si="30"/>
        <v>8376.0728813415026</v>
      </c>
      <c r="BO317" s="13">
        <f t="shared" si="31"/>
        <v>2502.6752876641517</v>
      </c>
      <c r="BP317">
        <f t="shared" si="32"/>
        <v>329.48519264012123</v>
      </c>
      <c r="BQ317">
        <f t="shared" si="33"/>
        <v>3986.9584757470093</v>
      </c>
      <c r="BR317">
        <f t="shared" si="34"/>
        <v>-329.48519264012123</v>
      </c>
    </row>
    <row r="318" spans="1:70" x14ac:dyDescent="0.35">
      <c r="A318">
        <v>2</v>
      </c>
      <c r="B318">
        <v>1</v>
      </c>
      <c r="C318">
        <v>1</v>
      </c>
      <c r="D318">
        <v>1</v>
      </c>
      <c r="E318" t="s">
        <v>210</v>
      </c>
      <c r="F318" t="s">
        <v>194</v>
      </c>
      <c r="G318">
        <v>60.346129973438799</v>
      </c>
      <c r="H318">
        <v>2781.948084649207</v>
      </c>
      <c r="I318">
        <v>2981.9505846492075</v>
      </c>
      <c r="J318">
        <v>68.822519443594217</v>
      </c>
      <c r="K318">
        <v>208.0892903507924</v>
      </c>
      <c r="L318">
        <v>810.01012500000002</v>
      </c>
      <c r="M318">
        <v>1018.0994153507925</v>
      </c>
      <c r="N318">
        <v>4.0699520331240668</v>
      </c>
      <c r="O318">
        <v>101.62961164014621</v>
      </c>
      <c r="P318">
        <v>0</v>
      </c>
      <c r="Q318">
        <v>30000.374999999993</v>
      </c>
      <c r="R318">
        <v>8400.1049999999996</v>
      </c>
      <c r="S318">
        <v>2400.0300000000002</v>
      </c>
      <c r="T318">
        <v>2400.0299999999997</v>
      </c>
      <c r="U318">
        <v>1200.0149999999999</v>
      </c>
      <c r="V318">
        <v>1200.0149999999999</v>
      </c>
      <c r="W318">
        <v>492.04196098652665</v>
      </c>
      <c r="X318">
        <v>123.76901250734385</v>
      </c>
      <c r="Y318">
        <v>35.362575002098247</v>
      </c>
      <c r="Z318">
        <v>39.771067358526011</v>
      </c>
      <c r="AA318">
        <v>19.885533679263006</v>
      </c>
      <c r="AB318">
        <v>19.885533679263006</v>
      </c>
      <c r="AC318">
        <v>3825.104223123074</v>
      </c>
      <c r="AD318">
        <v>279.84889798189022</v>
      </c>
      <c r="AE318">
        <v>139.92444899094514</v>
      </c>
      <c r="AF318" s="13">
        <v>1799.0286298835817</v>
      </c>
      <c r="AG318" s="13">
        <v>899.51431494179087</v>
      </c>
      <c r="AH318" s="13">
        <v>899.51431494179087</v>
      </c>
      <c r="AI318" s="13">
        <v>947.64819519493187</v>
      </c>
      <c r="AJ318" s="13">
        <v>2198.4825095723982</v>
      </c>
      <c r="AK318" s="13">
        <v>1099.2412547861991</v>
      </c>
      <c r="AL318">
        <v>0</v>
      </c>
      <c r="AM318">
        <v>0</v>
      </c>
      <c r="AN318">
        <v>0</v>
      </c>
      <c r="AO318">
        <v>101.62961164014621</v>
      </c>
      <c r="AP318">
        <v>0</v>
      </c>
      <c r="AQ318">
        <v>0</v>
      </c>
      <c r="AR318">
        <v>0</v>
      </c>
      <c r="AS318">
        <v>0</v>
      </c>
      <c r="AT318">
        <v>0</v>
      </c>
      <c r="AU318">
        <v>1781.0495929007739</v>
      </c>
      <c r="AV318">
        <v>-24.131585729901854</v>
      </c>
      <c r="AW318">
        <v>-12.065792864950597</v>
      </c>
      <c r="AX318">
        <v>132.96526092066688</v>
      </c>
      <c r="AY318">
        <v>66.482630460333624</v>
      </c>
      <c r="AZ318">
        <v>66.482630460333439</v>
      </c>
      <c r="BA318">
        <v>-101.62961164014621</v>
      </c>
      <c r="BB318">
        <v>0</v>
      </c>
      <c r="BC318">
        <v>0</v>
      </c>
      <c r="BD318">
        <v>0</v>
      </c>
      <c r="BE318">
        <v>0</v>
      </c>
      <c r="BF318">
        <v>0</v>
      </c>
      <c r="BG318">
        <v>631768.28636741301</v>
      </c>
      <c r="BH318">
        <v>18743352.893487237</v>
      </c>
      <c r="BI318">
        <v>19836.02087297041</v>
      </c>
      <c r="BJ318">
        <v>591.84739799999988</v>
      </c>
      <c r="BK318">
        <v>20239.930722002253</v>
      </c>
      <c r="BL318">
        <f t="shared" si="28"/>
        <v>45600.569999999992</v>
      </c>
      <c r="BM318">
        <f t="shared" si="29"/>
        <v>730.71568321302084</v>
      </c>
      <c r="BN318">
        <f t="shared" si="30"/>
        <v>7842.934829863073</v>
      </c>
      <c r="BO318" s="13">
        <f t="shared" si="31"/>
        <v>4245.3719595535295</v>
      </c>
      <c r="BP318">
        <f t="shared" si="32"/>
        <v>101.62961164014621</v>
      </c>
      <c r="BQ318">
        <f t="shared" si="33"/>
        <v>2010.7827361472553</v>
      </c>
      <c r="BR318">
        <f t="shared" si="34"/>
        <v>-101.62961164014621</v>
      </c>
    </row>
    <row r="319" spans="1:70" x14ac:dyDescent="0.35">
      <c r="A319">
        <v>2</v>
      </c>
      <c r="B319">
        <v>1</v>
      </c>
      <c r="C319">
        <v>1</v>
      </c>
      <c r="D319">
        <v>1</v>
      </c>
      <c r="E319" t="s">
        <v>211</v>
      </c>
      <c r="F319" t="s">
        <v>194</v>
      </c>
      <c r="G319">
        <v>26.003133229283996</v>
      </c>
      <c r="H319">
        <v>3922.2517473056078</v>
      </c>
      <c r="I319">
        <v>4197.2517473056078</v>
      </c>
      <c r="J319">
        <v>53.447718422425858</v>
      </c>
      <c r="K319">
        <v>187.74825269439251</v>
      </c>
      <c r="L319">
        <v>1440</v>
      </c>
      <c r="M319">
        <v>1627.7482526943925</v>
      </c>
      <c r="N319">
        <v>31.590265791649401</v>
      </c>
      <c r="O319">
        <v>355.86103227201693</v>
      </c>
      <c r="P319">
        <v>20</v>
      </c>
      <c r="Q319">
        <v>21000.000000000004</v>
      </c>
      <c r="R319">
        <v>6000</v>
      </c>
      <c r="S319">
        <v>3600</v>
      </c>
      <c r="T319">
        <v>1200</v>
      </c>
      <c r="U319">
        <v>600</v>
      </c>
      <c r="V319">
        <v>900</v>
      </c>
      <c r="W319">
        <v>785.35016140193432</v>
      </c>
      <c r="X319">
        <v>124.10745423232538</v>
      </c>
      <c r="Y319">
        <v>74.464472539395231</v>
      </c>
      <c r="Z319">
        <v>46.148284878554321</v>
      </c>
      <c r="AA319">
        <v>23.074142439277161</v>
      </c>
      <c r="AB319">
        <v>34.611213658915737</v>
      </c>
      <c r="AC319">
        <v>7650.4193418822779</v>
      </c>
      <c r="AD319">
        <v>504.30714552073044</v>
      </c>
      <c r="AE319">
        <v>529.52250279676718</v>
      </c>
      <c r="AF319" s="13">
        <v>2269.3821548432875</v>
      </c>
      <c r="AG319" s="13">
        <v>1134.6910774216437</v>
      </c>
      <c r="AH319" s="13">
        <v>1702.0366161324655</v>
      </c>
      <c r="AI319" s="13">
        <v>607.76476865539189</v>
      </c>
      <c r="AJ319" s="13">
        <v>2065.7444253491626</v>
      </c>
      <c r="AK319" s="13">
        <v>2169.0316466166205</v>
      </c>
      <c r="AL319">
        <v>0</v>
      </c>
      <c r="AM319">
        <v>0</v>
      </c>
      <c r="AN319">
        <v>0</v>
      </c>
      <c r="AO319">
        <v>355.86103227201693</v>
      </c>
      <c r="AP319">
        <v>0</v>
      </c>
      <c r="AQ319">
        <v>0</v>
      </c>
      <c r="AR319">
        <v>0</v>
      </c>
      <c r="AS319">
        <v>0</v>
      </c>
      <c r="AT319">
        <v>0</v>
      </c>
      <c r="AU319">
        <v>2731.3497301381017</v>
      </c>
      <c r="AV319">
        <v>-203.65034630359969</v>
      </c>
      <c r="AW319">
        <v>-213.83286361877981</v>
      </c>
      <c r="AX319">
        <v>303.07099580618274</v>
      </c>
      <c r="AY319">
        <v>151.53549790309137</v>
      </c>
      <c r="AZ319">
        <v>227.30324685463836</v>
      </c>
      <c r="BA319">
        <v>-355.86103227201687</v>
      </c>
      <c r="BB319">
        <v>0</v>
      </c>
      <c r="BC319">
        <v>0</v>
      </c>
      <c r="BD319">
        <v>0</v>
      </c>
      <c r="BE319">
        <v>0</v>
      </c>
      <c r="BF319">
        <v>0</v>
      </c>
      <c r="BG319">
        <v>413242.48628518271</v>
      </c>
      <c r="BH319">
        <v>16058474.982664727</v>
      </c>
      <c r="BI319">
        <v>13334.330054731896</v>
      </c>
      <c r="BJ319">
        <v>425.67000000000007</v>
      </c>
      <c r="BK319">
        <v>16897.572898070266</v>
      </c>
      <c r="BL319">
        <f t="shared" si="28"/>
        <v>33300</v>
      </c>
      <c r="BM319">
        <f t="shared" si="29"/>
        <v>1087.7557291504022</v>
      </c>
      <c r="BN319">
        <f t="shared" si="30"/>
        <v>13790.358838597173</v>
      </c>
      <c r="BO319" s="13">
        <f t="shared" si="31"/>
        <v>4842.5408406211754</v>
      </c>
      <c r="BP319">
        <f t="shared" si="32"/>
        <v>355.86103227201693</v>
      </c>
      <c r="BQ319">
        <f t="shared" si="33"/>
        <v>2995.7762607796349</v>
      </c>
      <c r="BR319">
        <f t="shared" si="34"/>
        <v>-355.86103227201687</v>
      </c>
    </row>
    <row r="320" spans="1:70" x14ac:dyDescent="0.35">
      <c r="A320">
        <v>2</v>
      </c>
      <c r="B320">
        <v>1</v>
      </c>
      <c r="C320">
        <v>1</v>
      </c>
      <c r="D320">
        <v>1</v>
      </c>
      <c r="E320" t="s">
        <v>374</v>
      </c>
      <c r="F320" t="s">
        <v>194</v>
      </c>
      <c r="G320">
        <v>69.999985315964722</v>
      </c>
      <c r="H320">
        <v>231.99999999999994</v>
      </c>
      <c r="I320">
        <v>316.99999999999989</v>
      </c>
      <c r="J320">
        <v>69.041819578196424</v>
      </c>
      <c r="K320">
        <v>900</v>
      </c>
      <c r="L320">
        <v>108</v>
      </c>
      <c r="M320">
        <v>1008</v>
      </c>
      <c r="N320">
        <v>0</v>
      </c>
      <c r="O320">
        <v>0</v>
      </c>
      <c r="P320">
        <v>0</v>
      </c>
      <c r="Q320">
        <v>24000</v>
      </c>
      <c r="R320">
        <v>2400</v>
      </c>
      <c r="S320">
        <v>480.00000000000011</v>
      </c>
      <c r="T320">
        <v>1199.9999999999995</v>
      </c>
      <c r="U320">
        <v>480.00000000000011</v>
      </c>
      <c r="V320">
        <v>1199.9999999999995</v>
      </c>
      <c r="W320">
        <v>347.13958500528992</v>
      </c>
      <c r="X320">
        <v>34.713958500528996</v>
      </c>
      <c r="Y320">
        <v>6.9427917001058006</v>
      </c>
      <c r="Z320">
        <v>17.142860738948166</v>
      </c>
      <c r="AA320">
        <v>6.8571442955792694</v>
      </c>
      <c r="AB320">
        <v>17.142860738948166</v>
      </c>
      <c r="AC320">
        <v>342.85721478006951</v>
      </c>
      <c r="AD320">
        <v>68.571442956013897</v>
      </c>
      <c r="AE320">
        <v>24.00000503460485</v>
      </c>
      <c r="AF320" s="13">
        <v>771.42873325515632</v>
      </c>
      <c r="AG320" s="13">
        <v>308.57149330206255</v>
      </c>
      <c r="AH320" s="13">
        <v>771.42873325515632</v>
      </c>
      <c r="AI320" s="13">
        <v>3128.5392938628052</v>
      </c>
      <c r="AJ320" s="13">
        <v>625.70785877256117</v>
      </c>
      <c r="AK320" s="13">
        <v>218.99775057039639</v>
      </c>
      <c r="AL320">
        <v>0</v>
      </c>
      <c r="AM320">
        <v>0</v>
      </c>
      <c r="AN320">
        <v>0</v>
      </c>
      <c r="AO320">
        <v>0</v>
      </c>
      <c r="AP320">
        <v>0</v>
      </c>
      <c r="AQ320">
        <v>0</v>
      </c>
      <c r="AR320">
        <v>0</v>
      </c>
      <c r="AS320">
        <v>0</v>
      </c>
      <c r="AT320">
        <v>0</v>
      </c>
      <c r="AU320">
        <v>580.90313745655885</v>
      </c>
      <c r="AV320">
        <v>-7.7038856541500778</v>
      </c>
      <c r="AW320">
        <v>-2.6963599789525721</v>
      </c>
      <c r="AX320">
        <v>0.51796701233959286</v>
      </c>
      <c r="AY320">
        <v>0.20718680493565958</v>
      </c>
      <c r="AZ320">
        <v>0.51796701233959286</v>
      </c>
      <c r="BA320">
        <v>0</v>
      </c>
      <c r="BB320">
        <v>0</v>
      </c>
      <c r="BC320">
        <v>0</v>
      </c>
      <c r="BD320">
        <v>0</v>
      </c>
      <c r="BE320">
        <v>0</v>
      </c>
      <c r="BF320">
        <v>0</v>
      </c>
      <c r="BG320">
        <v>425143.33718122519</v>
      </c>
      <c r="BH320">
        <v>12283260.136529364</v>
      </c>
      <c r="BI320">
        <v>13357.045759895744</v>
      </c>
      <c r="BJ320">
        <v>389.37599999999998</v>
      </c>
      <c r="BK320">
        <v>13237.128921621312</v>
      </c>
      <c r="BL320">
        <f t="shared" si="28"/>
        <v>29760</v>
      </c>
      <c r="BM320">
        <f t="shared" si="29"/>
        <v>429.93920097940031</v>
      </c>
      <c r="BN320">
        <f t="shared" si="30"/>
        <v>2286.8576225830634</v>
      </c>
      <c r="BO320" s="13">
        <f t="shared" si="31"/>
        <v>3973.244903205763</v>
      </c>
      <c r="BP320">
        <f t="shared" si="32"/>
        <v>0</v>
      </c>
      <c r="BQ320">
        <f t="shared" si="33"/>
        <v>571.74601265307092</v>
      </c>
      <c r="BR320">
        <f t="shared" si="34"/>
        <v>0</v>
      </c>
    </row>
    <row r="321" spans="1:70" x14ac:dyDescent="0.35">
      <c r="A321">
        <v>2</v>
      </c>
      <c r="B321">
        <v>1</v>
      </c>
      <c r="C321">
        <v>1</v>
      </c>
      <c r="D321">
        <v>1</v>
      </c>
      <c r="E321">
        <v>0</v>
      </c>
      <c r="F321" t="s">
        <v>194</v>
      </c>
      <c r="G321">
        <v>0</v>
      </c>
      <c r="H321">
        <v>0</v>
      </c>
      <c r="I321">
        <v>0</v>
      </c>
      <c r="J321">
        <v>0</v>
      </c>
      <c r="K321">
        <v>0</v>
      </c>
      <c r="L321">
        <v>0</v>
      </c>
      <c r="M321">
        <v>0</v>
      </c>
      <c r="N321">
        <v>0</v>
      </c>
      <c r="O321">
        <v>0</v>
      </c>
      <c r="P321">
        <v>0</v>
      </c>
      <c r="Q321">
        <v>0</v>
      </c>
      <c r="R321">
        <v>0</v>
      </c>
      <c r="S321">
        <v>0</v>
      </c>
      <c r="T321">
        <v>0</v>
      </c>
      <c r="U321">
        <v>0</v>
      </c>
      <c r="V321">
        <v>0</v>
      </c>
      <c r="W321">
        <v>0</v>
      </c>
      <c r="X321">
        <v>0</v>
      </c>
      <c r="Y321">
        <v>0</v>
      </c>
      <c r="Z321">
        <v>0</v>
      </c>
      <c r="AA321">
        <v>0</v>
      </c>
      <c r="AB321">
        <v>0</v>
      </c>
      <c r="AC321">
        <v>0</v>
      </c>
      <c r="AD321">
        <v>0</v>
      </c>
      <c r="AE321">
        <v>0</v>
      </c>
      <c r="AF321" s="13">
        <v>0</v>
      </c>
      <c r="AG321" s="13">
        <v>0</v>
      </c>
      <c r="AH321" s="13">
        <v>0</v>
      </c>
      <c r="AI321" s="13">
        <v>0</v>
      </c>
      <c r="AJ321" s="13">
        <v>0</v>
      </c>
      <c r="AK321" s="13">
        <v>0</v>
      </c>
      <c r="AL321">
        <v>0</v>
      </c>
      <c r="AM321">
        <v>0</v>
      </c>
      <c r="AN321">
        <v>0</v>
      </c>
      <c r="AO321">
        <v>0</v>
      </c>
      <c r="AP321">
        <v>0</v>
      </c>
      <c r="AQ321">
        <v>0</v>
      </c>
      <c r="AR321">
        <v>0</v>
      </c>
      <c r="AS321">
        <v>0</v>
      </c>
      <c r="AT321">
        <v>0</v>
      </c>
      <c r="AU321">
        <v>0</v>
      </c>
      <c r="AV321">
        <v>0</v>
      </c>
      <c r="AW321">
        <v>0</v>
      </c>
      <c r="AX321">
        <v>0</v>
      </c>
      <c r="AY321">
        <v>0</v>
      </c>
      <c r="AZ321">
        <v>0</v>
      </c>
      <c r="BA321">
        <v>0</v>
      </c>
      <c r="BB321">
        <v>0</v>
      </c>
      <c r="BC321">
        <v>0</v>
      </c>
      <c r="BD321">
        <v>0</v>
      </c>
      <c r="BE321">
        <v>0</v>
      </c>
      <c r="BF321">
        <v>0</v>
      </c>
      <c r="BG321">
        <v>0</v>
      </c>
      <c r="BH321">
        <v>0</v>
      </c>
      <c r="BI321">
        <v>0</v>
      </c>
      <c r="BJ321">
        <v>0</v>
      </c>
      <c r="BK321">
        <v>0</v>
      </c>
      <c r="BL321">
        <f t="shared" si="28"/>
        <v>0</v>
      </c>
      <c r="BM321">
        <f t="shared" si="29"/>
        <v>0</v>
      </c>
      <c r="BN321">
        <f t="shared" si="30"/>
        <v>0</v>
      </c>
      <c r="BO321" s="13">
        <f t="shared" si="31"/>
        <v>0</v>
      </c>
      <c r="BP321">
        <f t="shared" si="32"/>
        <v>0</v>
      </c>
      <c r="BQ321">
        <f t="shared" si="33"/>
        <v>0</v>
      </c>
      <c r="BR321">
        <f t="shared" si="34"/>
        <v>0</v>
      </c>
    </row>
    <row r="322" spans="1:70" x14ac:dyDescent="0.35">
      <c r="A322">
        <v>3</v>
      </c>
      <c r="B322">
        <v>0</v>
      </c>
      <c r="C322">
        <v>1</v>
      </c>
      <c r="D322">
        <v>1</v>
      </c>
      <c r="E322">
        <v>0</v>
      </c>
      <c r="F322">
        <v>0</v>
      </c>
      <c r="G322">
        <v>0</v>
      </c>
      <c r="H322">
        <v>0</v>
      </c>
      <c r="I322">
        <v>0</v>
      </c>
      <c r="J322">
        <v>0</v>
      </c>
      <c r="K322">
        <v>0</v>
      </c>
      <c r="L322">
        <v>0</v>
      </c>
      <c r="M322">
        <v>0</v>
      </c>
      <c r="N322">
        <v>0</v>
      </c>
      <c r="O322">
        <v>0</v>
      </c>
      <c r="P322">
        <v>0</v>
      </c>
      <c r="Q322">
        <v>0</v>
      </c>
      <c r="R322">
        <v>0</v>
      </c>
      <c r="S322">
        <v>0</v>
      </c>
      <c r="T322">
        <v>0</v>
      </c>
      <c r="U322">
        <v>0</v>
      </c>
      <c r="V322">
        <v>0</v>
      </c>
      <c r="W322">
        <v>0</v>
      </c>
      <c r="X322">
        <v>0</v>
      </c>
      <c r="Y322">
        <v>0</v>
      </c>
      <c r="Z322">
        <v>0</v>
      </c>
      <c r="AA322">
        <v>0</v>
      </c>
      <c r="AB322">
        <v>0</v>
      </c>
      <c r="AC322">
        <v>0</v>
      </c>
      <c r="AD322">
        <v>0</v>
      </c>
      <c r="AE322">
        <v>0</v>
      </c>
      <c r="AF322">
        <v>0</v>
      </c>
      <c r="AG322">
        <v>0</v>
      </c>
      <c r="AH322">
        <v>0</v>
      </c>
      <c r="AI322">
        <v>0</v>
      </c>
      <c r="AJ322">
        <v>0</v>
      </c>
      <c r="AK322">
        <v>0</v>
      </c>
      <c r="AL322">
        <v>0</v>
      </c>
      <c r="AM322">
        <v>0</v>
      </c>
      <c r="AN322">
        <v>0</v>
      </c>
      <c r="AO322">
        <v>0</v>
      </c>
      <c r="AP322">
        <v>0</v>
      </c>
      <c r="AQ322">
        <v>0</v>
      </c>
      <c r="AR322">
        <v>0</v>
      </c>
      <c r="AS322">
        <v>0</v>
      </c>
      <c r="AT322">
        <v>0</v>
      </c>
      <c r="AU322">
        <v>0</v>
      </c>
      <c r="AV322">
        <v>0</v>
      </c>
      <c r="AW322">
        <v>0</v>
      </c>
      <c r="AX322">
        <v>0</v>
      </c>
      <c r="AY322">
        <v>0</v>
      </c>
      <c r="AZ322">
        <v>0</v>
      </c>
      <c r="BA322">
        <v>0</v>
      </c>
      <c r="BB322">
        <v>0</v>
      </c>
      <c r="BC322">
        <v>0</v>
      </c>
      <c r="BD322">
        <v>0</v>
      </c>
      <c r="BE322">
        <v>0</v>
      </c>
      <c r="BF322">
        <v>0</v>
      </c>
      <c r="BG322">
        <v>0</v>
      </c>
      <c r="BH322">
        <v>0</v>
      </c>
      <c r="BI322">
        <v>0</v>
      </c>
      <c r="BJ322">
        <v>0</v>
      </c>
      <c r="BK322">
        <v>0</v>
      </c>
      <c r="BL322">
        <f t="shared" si="28"/>
        <v>0</v>
      </c>
      <c r="BM322">
        <f t="shared" si="29"/>
        <v>0</v>
      </c>
      <c r="BN322">
        <f t="shared" si="30"/>
        <v>0</v>
      </c>
      <c r="BO322" s="13">
        <f t="shared" si="31"/>
        <v>0</v>
      </c>
      <c r="BP322">
        <f t="shared" si="32"/>
        <v>0</v>
      </c>
      <c r="BQ322">
        <f t="shared" si="33"/>
        <v>0</v>
      </c>
      <c r="BR322">
        <f t="shared" si="34"/>
        <v>0</v>
      </c>
    </row>
    <row r="323" spans="1:70" x14ac:dyDescent="0.35">
      <c r="A323">
        <v>3</v>
      </c>
      <c r="B323">
        <v>0</v>
      </c>
      <c r="C323">
        <v>1</v>
      </c>
      <c r="D323">
        <v>1</v>
      </c>
      <c r="E323">
        <v>0</v>
      </c>
      <c r="F323">
        <v>0</v>
      </c>
      <c r="G323">
        <v>0</v>
      </c>
      <c r="H323">
        <v>0</v>
      </c>
      <c r="I323">
        <v>0</v>
      </c>
      <c r="J323">
        <v>0</v>
      </c>
      <c r="K323">
        <v>0</v>
      </c>
      <c r="L323">
        <v>0</v>
      </c>
      <c r="M323">
        <v>0</v>
      </c>
      <c r="N323">
        <v>0</v>
      </c>
      <c r="O323">
        <v>0</v>
      </c>
      <c r="P323">
        <v>0</v>
      </c>
      <c r="Q323">
        <v>0</v>
      </c>
      <c r="R323">
        <v>0</v>
      </c>
      <c r="S323">
        <v>0</v>
      </c>
      <c r="T323">
        <v>0</v>
      </c>
      <c r="U323">
        <v>0</v>
      </c>
      <c r="V323">
        <v>0</v>
      </c>
      <c r="W323">
        <v>0</v>
      </c>
      <c r="X323">
        <v>0</v>
      </c>
      <c r="Y323">
        <v>0</v>
      </c>
      <c r="Z323">
        <v>0</v>
      </c>
      <c r="AA323">
        <v>0</v>
      </c>
      <c r="AB323">
        <v>0</v>
      </c>
      <c r="AC323">
        <v>0</v>
      </c>
      <c r="AD323">
        <v>0</v>
      </c>
      <c r="AE323">
        <v>0</v>
      </c>
      <c r="AF323">
        <v>0</v>
      </c>
      <c r="AG323">
        <v>0</v>
      </c>
      <c r="AH323">
        <v>0</v>
      </c>
      <c r="AI323">
        <v>0</v>
      </c>
      <c r="AJ323">
        <v>0</v>
      </c>
      <c r="AK323">
        <v>0</v>
      </c>
      <c r="AL323">
        <v>0</v>
      </c>
      <c r="AM323">
        <v>0</v>
      </c>
      <c r="AN323">
        <v>0</v>
      </c>
      <c r="AO323">
        <v>0</v>
      </c>
      <c r="AP323">
        <v>0</v>
      </c>
      <c r="AQ323">
        <v>0</v>
      </c>
      <c r="AR323">
        <v>0</v>
      </c>
      <c r="AS323">
        <v>0</v>
      </c>
      <c r="AT323">
        <v>0</v>
      </c>
      <c r="AU323">
        <v>0</v>
      </c>
      <c r="AV323">
        <v>0</v>
      </c>
      <c r="AW323">
        <v>0</v>
      </c>
      <c r="AX323">
        <v>0</v>
      </c>
      <c r="AY323">
        <v>0</v>
      </c>
      <c r="AZ323">
        <v>0</v>
      </c>
      <c r="BA323">
        <v>0</v>
      </c>
      <c r="BB323">
        <v>0</v>
      </c>
      <c r="BC323">
        <v>0</v>
      </c>
      <c r="BD323">
        <v>0</v>
      </c>
      <c r="BE323">
        <v>0</v>
      </c>
      <c r="BF323">
        <v>0</v>
      </c>
      <c r="BG323">
        <v>0</v>
      </c>
      <c r="BH323">
        <v>0</v>
      </c>
      <c r="BI323">
        <v>0</v>
      </c>
      <c r="BJ323">
        <v>0</v>
      </c>
      <c r="BK323">
        <v>0</v>
      </c>
      <c r="BL323">
        <f t="shared" ref="BL323:BL386" si="35">SUM(Q323:V323)</f>
        <v>0</v>
      </c>
      <c r="BM323">
        <f t="shared" ref="BM323:BM386" si="36">SUM(W323:AB323)</f>
        <v>0</v>
      </c>
      <c r="BN323">
        <f t="shared" ref="BN323:BN386" si="37">SUM(AC323:AH323)</f>
        <v>0</v>
      </c>
      <c r="BO323" s="13">
        <f t="shared" ref="BO323:BO386" si="38">SUM(AI323:AN323)</f>
        <v>0</v>
      </c>
      <c r="BP323">
        <f t="shared" ref="BP323:BP386" si="39">SUM(AO323:AT323)</f>
        <v>0</v>
      </c>
      <c r="BQ323">
        <f t="shared" ref="BQ323:BQ386" si="40">SUM(AU323:AZ323)</f>
        <v>0</v>
      </c>
      <c r="BR323">
        <f t="shared" ref="BR323:BR386" si="41">SUM(BA323:BF323)</f>
        <v>0</v>
      </c>
    </row>
    <row r="324" spans="1:70" x14ac:dyDescent="0.35">
      <c r="A324">
        <v>3</v>
      </c>
      <c r="B324">
        <v>0</v>
      </c>
      <c r="C324">
        <v>1</v>
      </c>
      <c r="D324">
        <v>1</v>
      </c>
      <c r="E324">
        <v>0</v>
      </c>
      <c r="F324">
        <v>0</v>
      </c>
      <c r="G324">
        <v>0</v>
      </c>
      <c r="H324">
        <v>0</v>
      </c>
      <c r="I324">
        <v>0</v>
      </c>
      <c r="J324">
        <v>0</v>
      </c>
      <c r="K324">
        <v>0</v>
      </c>
      <c r="L324">
        <v>0</v>
      </c>
      <c r="M324">
        <v>0</v>
      </c>
      <c r="N324">
        <v>0</v>
      </c>
      <c r="O324">
        <v>0</v>
      </c>
      <c r="P324">
        <v>0</v>
      </c>
      <c r="Q324">
        <v>0</v>
      </c>
      <c r="R324">
        <v>0</v>
      </c>
      <c r="S324">
        <v>0</v>
      </c>
      <c r="T324">
        <v>0</v>
      </c>
      <c r="U324">
        <v>0</v>
      </c>
      <c r="V324">
        <v>0</v>
      </c>
      <c r="W324">
        <v>0</v>
      </c>
      <c r="X324">
        <v>0</v>
      </c>
      <c r="Y324">
        <v>0</v>
      </c>
      <c r="Z324">
        <v>0</v>
      </c>
      <c r="AA324">
        <v>0</v>
      </c>
      <c r="AB324">
        <v>0</v>
      </c>
      <c r="AC324">
        <v>0</v>
      </c>
      <c r="AD324">
        <v>0</v>
      </c>
      <c r="AE324">
        <v>0</v>
      </c>
      <c r="AF324">
        <v>0</v>
      </c>
      <c r="AG324">
        <v>0</v>
      </c>
      <c r="AH324">
        <v>0</v>
      </c>
      <c r="AI324">
        <v>0</v>
      </c>
      <c r="AJ324">
        <v>0</v>
      </c>
      <c r="AK324">
        <v>0</v>
      </c>
      <c r="AL324">
        <v>0</v>
      </c>
      <c r="AM324">
        <v>0</v>
      </c>
      <c r="AN324">
        <v>0</v>
      </c>
      <c r="AO324">
        <v>0</v>
      </c>
      <c r="AP324">
        <v>0</v>
      </c>
      <c r="AQ324">
        <v>0</v>
      </c>
      <c r="AR324">
        <v>0</v>
      </c>
      <c r="AS324">
        <v>0</v>
      </c>
      <c r="AT324">
        <v>0</v>
      </c>
      <c r="AU324">
        <v>0</v>
      </c>
      <c r="AV324">
        <v>0</v>
      </c>
      <c r="AW324">
        <v>0</v>
      </c>
      <c r="AX324">
        <v>0</v>
      </c>
      <c r="AY324">
        <v>0</v>
      </c>
      <c r="AZ324">
        <v>0</v>
      </c>
      <c r="BA324">
        <v>0</v>
      </c>
      <c r="BB324">
        <v>0</v>
      </c>
      <c r="BC324">
        <v>0</v>
      </c>
      <c r="BD324">
        <v>0</v>
      </c>
      <c r="BE324">
        <v>0</v>
      </c>
      <c r="BF324">
        <v>0</v>
      </c>
      <c r="BG324">
        <v>0</v>
      </c>
      <c r="BH324">
        <v>0</v>
      </c>
      <c r="BI324">
        <v>0</v>
      </c>
      <c r="BJ324">
        <v>0</v>
      </c>
      <c r="BK324">
        <v>0</v>
      </c>
      <c r="BL324">
        <f t="shared" si="35"/>
        <v>0</v>
      </c>
      <c r="BM324">
        <f t="shared" si="36"/>
        <v>0</v>
      </c>
      <c r="BN324">
        <f t="shared" si="37"/>
        <v>0</v>
      </c>
      <c r="BO324" s="13">
        <f t="shared" si="38"/>
        <v>0</v>
      </c>
      <c r="BP324">
        <f t="shared" si="39"/>
        <v>0</v>
      </c>
      <c r="BQ324">
        <f t="shared" si="40"/>
        <v>0</v>
      </c>
      <c r="BR324">
        <f t="shared" si="41"/>
        <v>0</v>
      </c>
    </row>
    <row r="325" spans="1:70" x14ac:dyDescent="0.35">
      <c r="A325">
        <v>3</v>
      </c>
      <c r="B325">
        <v>0</v>
      </c>
      <c r="C325">
        <v>1</v>
      </c>
      <c r="D325">
        <v>1</v>
      </c>
      <c r="E325">
        <v>0</v>
      </c>
      <c r="F325">
        <v>0</v>
      </c>
      <c r="G325">
        <v>0</v>
      </c>
      <c r="H325">
        <v>0</v>
      </c>
      <c r="I325">
        <v>0</v>
      </c>
      <c r="J325">
        <v>0</v>
      </c>
      <c r="K325">
        <v>0</v>
      </c>
      <c r="L325">
        <v>0</v>
      </c>
      <c r="M325">
        <v>0</v>
      </c>
      <c r="N325">
        <v>0</v>
      </c>
      <c r="O325">
        <v>0</v>
      </c>
      <c r="P325">
        <v>0</v>
      </c>
      <c r="Q325">
        <v>0</v>
      </c>
      <c r="R325">
        <v>0</v>
      </c>
      <c r="S325">
        <v>0</v>
      </c>
      <c r="T325">
        <v>0</v>
      </c>
      <c r="U325">
        <v>0</v>
      </c>
      <c r="V325">
        <v>0</v>
      </c>
      <c r="W325">
        <v>0</v>
      </c>
      <c r="X325">
        <v>0</v>
      </c>
      <c r="Y325">
        <v>0</v>
      </c>
      <c r="Z325">
        <v>0</v>
      </c>
      <c r="AA325">
        <v>0</v>
      </c>
      <c r="AB325">
        <v>0</v>
      </c>
      <c r="AC325">
        <v>0</v>
      </c>
      <c r="AD325">
        <v>0</v>
      </c>
      <c r="AE325">
        <v>0</v>
      </c>
      <c r="AF325">
        <v>0</v>
      </c>
      <c r="AG325">
        <v>0</v>
      </c>
      <c r="AH325">
        <v>0</v>
      </c>
      <c r="AI325">
        <v>0</v>
      </c>
      <c r="AJ325">
        <v>0</v>
      </c>
      <c r="AK325">
        <v>0</v>
      </c>
      <c r="AL325">
        <v>0</v>
      </c>
      <c r="AM325">
        <v>0</v>
      </c>
      <c r="AN325">
        <v>0</v>
      </c>
      <c r="AO325">
        <v>0</v>
      </c>
      <c r="AP325">
        <v>0</v>
      </c>
      <c r="AQ325">
        <v>0</v>
      </c>
      <c r="AR325">
        <v>0</v>
      </c>
      <c r="AS325">
        <v>0</v>
      </c>
      <c r="AT325">
        <v>0</v>
      </c>
      <c r="AU325">
        <v>0</v>
      </c>
      <c r="AV325">
        <v>0</v>
      </c>
      <c r="AW325">
        <v>0</v>
      </c>
      <c r="AX325">
        <v>0</v>
      </c>
      <c r="AY325">
        <v>0</v>
      </c>
      <c r="AZ325">
        <v>0</v>
      </c>
      <c r="BA325">
        <v>0</v>
      </c>
      <c r="BB325">
        <v>0</v>
      </c>
      <c r="BC325">
        <v>0</v>
      </c>
      <c r="BD325">
        <v>0</v>
      </c>
      <c r="BE325">
        <v>0</v>
      </c>
      <c r="BF325">
        <v>0</v>
      </c>
      <c r="BG325">
        <v>0</v>
      </c>
      <c r="BH325">
        <v>0</v>
      </c>
      <c r="BI325">
        <v>0</v>
      </c>
      <c r="BJ325">
        <v>0</v>
      </c>
      <c r="BK325">
        <v>0</v>
      </c>
      <c r="BL325">
        <f t="shared" si="35"/>
        <v>0</v>
      </c>
      <c r="BM325">
        <f t="shared" si="36"/>
        <v>0</v>
      </c>
      <c r="BN325">
        <f t="shared" si="37"/>
        <v>0</v>
      </c>
      <c r="BO325" s="13">
        <f t="shared" si="38"/>
        <v>0</v>
      </c>
      <c r="BP325">
        <f t="shared" si="39"/>
        <v>0</v>
      </c>
      <c r="BQ325">
        <f t="shared" si="40"/>
        <v>0</v>
      </c>
      <c r="BR325">
        <f t="shared" si="41"/>
        <v>0</v>
      </c>
    </row>
    <row r="326" spans="1:70" x14ac:dyDescent="0.35">
      <c r="A326">
        <v>3</v>
      </c>
      <c r="B326">
        <v>0</v>
      </c>
      <c r="C326">
        <v>1</v>
      </c>
      <c r="D326">
        <v>1</v>
      </c>
      <c r="E326">
        <v>0</v>
      </c>
      <c r="F326">
        <v>0</v>
      </c>
      <c r="G326">
        <v>0</v>
      </c>
      <c r="H326">
        <v>0</v>
      </c>
      <c r="I326">
        <v>0</v>
      </c>
      <c r="J326">
        <v>0</v>
      </c>
      <c r="K326">
        <v>0</v>
      </c>
      <c r="L326">
        <v>0</v>
      </c>
      <c r="M326">
        <v>0</v>
      </c>
      <c r="N326">
        <v>0</v>
      </c>
      <c r="O326">
        <v>0</v>
      </c>
      <c r="P326">
        <v>0</v>
      </c>
      <c r="Q326">
        <v>0</v>
      </c>
      <c r="R326">
        <v>0</v>
      </c>
      <c r="S326">
        <v>0</v>
      </c>
      <c r="T326">
        <v>0</v>
      </c>
      <c r="U326">
        <v>0</v>
      </c>
      <c r="V326">
        <v>0</v>
      </c>
      <c r="W326">
        <v>0</v>
      </c>
      <c r="X326">
        <v>0</v>
      </c>
      <c r="Y326">
        <v>0</v>
      </c>
      <c r="Z326">
        <v>0</v>
      </c>
      <c r="AA326">
        <v>0</v>
      </c>
      <c r="AB326">
        <v>0</v>
      </c>
      <c r="AC326">
        <v>0</v>
      </c>
      <c r="AD326">
        <v>0</v>
      </c>
      <c r="AE326">
        <v>0</v>
      </c>
      <c r="AF326">
        <v>0</v>
      </c>
      <c r="AG326">
        <v>0</v>
      </c>
      <c r="AH326">
        <v>0</v>
      </c>
      <c r="AI326">
        <v>0</v>
      </c>
      <c r="AJ326">
        <v>0</v>
      </c>
      <c r="AK326">
        <v>0</v>
      </c>
      <c r="AL326">
        <v>0</v>
      </c>
      <c r="AM326">
        <v>0</v>
      </c>
      <c r="AN326">
        <v>0</v>
      </c>
      <c r="AO326">
        <v>0</v>
      </c>
      <c r="AP326">
        <v>0</v>
      </c>
      <c r="AQ326">
        <v>0</v>
      </c>
      <c r="AR326">
        <v>0</v>
      </c>
      <c r="AS326">
        <v>0</v>
      </c>
      <c r="AT326">
        <v>0</v>
      </c>
      <c r="AU326">
        <v>0</v>
      </c>
      <c r="AV326">
        <v>0</v>
      </c>
      <c r="AW326">
        <v>0</v>
      </c>
      <c r="AX326">
        <v>0</v>
      </c>
      <c r="AY326">
        <v>0</v>
      </c>
      <c r="AZ326">
        <v>0</v>
      </c>
      <c r="BA326">
        <v>0</v>
      </c>
      <c r="BB326">
        <v>0</v>
      </c>
      <c r="BC326">
        <v>0</v>
      </c>
      <c r="BD326">
        <v>0</v>
      </c>
      <c r="BE326">
        <v>0</v>
      </c>
      <c r="BF326">
        <v>0</v>
      </c>
      <c r="BG326">
        <v>0</v>
      </c>
      <c r="BH326">
        <v>0</v>
      </c>
      <c r="BI326">
        <v>0</v>
      </c>
      <c r="BJ326">
        <v>0</v>
      </c>
      <c r="BK326">
        <v>0</v>
      </c>
      <c r="BL326">
        <f t="shared" si="35"/>
        <v>0</v>
      </c>
      <c r="BM326">
        <f t="shared" si="36"/>
        <v>0</v>
      </c>
      <c r="BN326">
        <f t="shared" si="37"/>
        <v>0</v>
      </c>
      <c r="BO326" s="13">
        <f t="shared" si="38"/>
        <v>0</v>
      </c>
      <c r="BP326">
        <f t="shared" si="39"/>
        <v>0</v>
      </c>
      <c r="BQ326">
        <f t="shared" si="40"/>
        <v>0</v>
      </c>
      <c r="BR326">
        <f t="shared" si="41"/>
        <v>0</v>
      </c>
    </row>
    <row r="327" spans="1:70" x14ac:dyDescent="0.35">
      <c r="A327">
        <v>3</v>
      </c>
      <c r="B327">
        <v>1</v>
      </c>
      <c r="C327">
        <v>1</v>
      </c>
      <c r="D327">
        <v>1</v>
      </c>
      <c r="E327">
        <v>0</v>
      </c>
      <c r="F327">
        <v>0</v>
      </c>
      <c r="G327">
        <v>0</v>
      </c>
      <c r="H327">
        <v>0</v>
      </c>
      <c r="I327">
        <v>0</v>
      </c>
      <c r="J327">
        <v>0</v>
      </c>
      <c r="K327">
        <v>0</v>
      </c>
      <c r="L327">
        <v>0</v>
      </c>
      <c r="M327">
        <v>0</v>
      </c>
      <c r="N327">
        <v>0</v>
      </c>
      <c r="O327">
        <v>0</v>
      </c>
      <c r="P327">
        <v>0</v>
      </c>
      <c r="Q327">
        <v>0</v>
      </c>
      <c r="R327">
        <v>0</v>
      </c>
      <c r="S327">
        <v>0</v>
      </c>
      <c r="T327">
        <v>0</v>
      </c>
      <c r="U327">
        <v>0</v>
      </c>
      <c r="V327">
        <v>0</v>
      </c>
      <c r="W327">
        <v>0</v>
      </c>
      <c r="X327">
        <v>0</v>
      </c>
      <c r="Y327">
        <v>0</v>
      </c>
      <c r="Z327">
        <v>0</v>
      </c>
      <c r="AA327">
        <v>0</v>
      </c>
      <c r="AB327">
        <v>0</v>
      </c>
      <c r="AC327">
        <v>0</v>
      </c>
      <c r="AD327">
        <v>0</v>
      </c>
      <c r="AE327">
        <v>0</v>
      </c>
      <c r="AF327" s="13">
        <v>0</v>
      </c>
      <c r="AG327" s="13">
        <v>0</v>
      </c>
      <c r="AH327" s="13">
        <v>0</v>
      </c>
      <c r="AI327" s="13">
        <v>0</v>
      </c>
      <c r="AJ327" s="13">
        <v>0</v>
      </c>
      <c r="AK327" s="13">
        <v>0</v>
      </c>
      <c r="AL327">
        <v>0</v>
      </c>
      <c r="AM327">
        <v>0</v>
      </c>
      <c r="AN327">
        <v>0</v>
      </c>
      <c r="AO327">
        <v>0</v>
      </c>
      <c r="AP327">
        <v>0</v>
      </c>
      <c r="AQ327">
        <v>0</v>
      </c>
      <c r="AR327">
        <v>0</v>
      </c>
      <c r="AS327">
        <v>0</v>
      </c>
      <c r="AT327">
        <v>0</v>
      </c>
      <c r="AU327">
        <v>0</v>
      </c>
      <c r="AV327">
        <v>0</v>
      </c>
      <c r="AW327">
        <v>0</v>
      </c>
      <c r="AX327">
        <v>0</v>
      </c>
      <c r="AY327">
        <v>0</v>
      </c>
      <c r="AZ327">
        <v>0</v>
      </c>
      <c r="BA327">
        <v>0</v>
      </c>
      <c r="BB327">
        <v>0</v>
      </c>
      <c r="BC327">
        <v>0</v>
      </c>
      <c r="BD327">
        <v>0</v>
      </c>
      <c r="BE327">
        <v>0</v>
      </c>
      <c r="BF327">
        <v>0</v>
      </c>
      <c r="BG327">
        <v>0</v>
      </c>
      <c r="BH327">
        <v>0</v>
      </c>
      <c r="BI327">
        <v>0</v>
      </c>
      <c r="BJ327">
        <v>0</v>
      </c>
      <c r="BK327">
        <v>0</v>
      </c>
      <c r="BL327">
        <f t="shared" si="35"/>
        <v>0</v>
      </c>
      <c r="BM327">
        <f t="shared" si="36"/>
        <v>0</v>
      </c>
      <c r="BN327">
        <f t="shared" si="37"/>
        <v>0</v>
      </c>
      <c r="BO327" s="13">
        <f t="shared" si="38"/>
        <v>0</v>
      </c>
      <c r="BP327">
        <f t="shared" si="39"/>
        <v>0</v>
      </c>
      <c r="BQ327">
        <f t="shared" si="40"/>
        <v>0</v>
      </c>
      <c r="BR327">
        <f t="shared" si="41"/>
        <v>0</v>
      </c>
    </row>
    <row r="328" spans="1:70" x14ac:dyDescent="0.35">
      <c r="A328">
        <v>3</v>
      </c>
      <c r="B328">
        <v>1</v>
      </c>
      <c r="C328">
        <v>1</v>
      </c>
      <c r="D328">
        <v>1</v>
      </c>
      <c r="E328">
        <v>0</v>
      </c>
      <c r="F328">
        <v>0</v>
      </c>
      <c r="G328">
        <v>0</v>
      </c>
      <c r="H328">
        <v>0</v>
      </c>
      <c r="I328">
        <v>0</v>
      </c>
      <c r="J328">
        <v>0</v>
      </c>
      <c r="K328">
        <v>0</v>
      </c>
      <c r="L328">
        <v>0</v>
      </c>
      <c r="M328">
        <v>0</v>
      </c>
      <c r="N328">
        <v>0</v>
      </c>
      <c r="O328">
        <v>0</v>
      </c>
      <c r="P328">
        <v>0</v>
      </c>
      <c r="Q328">
        <v>0</v>
      </c>
      <c r="R328">
        <v>0</v>
      </c>
      <c r="S328">
        <v>0</v>
      </c>
      <c r="T328">
        <v>0</v>
      </c>
      <c r="U328">
        <v>0</v>
      </c>
      <c r="V328">
        <v>0</v>
      </c>
      <c r="W328">
        <v>0</v>
      </c>
      <c r="X328">
        <v>0</v>
      </c>
      <c r="Y328">
        <v>0</v>
      </c>
      <c r="Z328">
        <v>0</v>
      </c>
      <c r="AA328">
        <v>0</v>
      </c>
      <c r="AB328">
        <v>0</v>
      </c>
      <c r="AC328">
        <v>0</v>
      </c>
      <c r="AD328">
        <v>0</v>
      </c>
      <c r="AE328">
        <v>0</v>
      </c>
      <c r="AF328" s="13">
        <v>0</v>
      </c>
      <c r="AG328" s="13">
        <v>0</v>
      </c>
      <c r="AH328" s="13">
        <v>0</v>
      </c>
      <c r="AI328" s="13">
        <v>0</v>
      </c>
      <c r="AJ328" s="13">
        <v>0</v>
      </c>
      <c r="AK328" s="13">
        <v>0</v>
      </c>
      <c r="AL328">
        <v>0</v>
      </c>
      <c r="AM328">
        <v>0</v>
      </c>
      <c r="AN328">
        <v>0</v>
      </c>
      <c r="AO328">
        <v>0</v>
      </c>
      <c r="AP328">
        <v>0</v>
      </c>
      <c r="AQ328">
        <v>0</v>
      </c>
      <c r="AR328">
        <v>0</v>
      </c>
      <c r="AS328">
        <v>0</v>
      </c>
      <c r="AT328">
        <v>0</v>
      </c>
      <c r="AU328">
        <v>0</v>
      </c>
      <c r="AV328">
        <v>0</v>
      </c>
      <c r="AW328">
        <v>0</v>
      </c>
      <c r="AX328">
        <v>0</v>
      </c>
      <c r="AY328">
        <v>0</v>
      </c>
      <c r="AZ328">
        <v>0</v>
      </c>
      <c r="BA328">
        <v>0</v>
      </c>
      <c r="BB328">
        <v>0</v>
      </c>
      <c r="BC328">
        <v>0</v>
      </c>
      <c r="BD328">
        <v>0</v>
      </c>
      <c r="BE328">
        <v>0</v>
      </c>
      <c r="BF328">
        <v>0</v>
      </c>
      <c r="BG328">
        <v>0</v>
      </c>
      <c r="BH328">
        <v>0</v>
      </c>
      <c r="BI328">
        <v>0</v>
      </c>
      <c r="BJ328">
        <v>0</v>
      </c>
      <c r="BK328">
        <v>0</v>
      </c>
      <c r="BL328">
        <f t="shared" si="35"/>
        <v>0</v>
      </c>
      <c r="BM328">
        <f t="shared" si="36"/>
        <v>0</v>
      </c>
      <c r="BN328">
        <f t="shared" si="37"/>
        <v>0</v>
      </c>
      <c r="BO328" s="13">
        <f t="shared" si="38"/>
        <v>0</v>
      </c>
      <c r="BP328">
        <f t="shared" si="39"/>
        <v>0</v>
      </c>
      <c r="BQ328">
        <f t="shared" si="40"/>
        <v>0</v>
      </c>
      <c r="BR328">
        <f t="shared" si="41"/>
        <v>0</v>
      </c>
    </row>
    <row r="329" spans="1:70" x14ac:dyDescent="0.35">
      <c r="A329">
        <v>3</v>
      </c>
      <c r="B329">
        <v>1</v>
      </c>
      <c r="C329">
        <v>1</v>
      </c>
      <c r="D329">
        <v>1</v>
      </c>
      <c r="E329">
        <v>0</v>
      </c>
      <c r="F329">
        <v>0</v>
      </c>
      <c r="G329">
        <v>0</v>
      </c>
      <c r="H329">
        <v>0</v>
      </c>
      <c r="I329">
        <v>0</v>
      </c>
      <c r="J329">
        <v>0</v>
      </c>
      <c r="K329">
        <v>0</v>
      </c>
      <c r="L329">
        <v>0</v>
      </c>
      <c r="M329">
        <v>0</v>
      </c>
      <c r="N329">
        <v>0</v>
      </c>
      <c r="O329">
        <v>0</v>
      </c>
      <c r="P329">
        <v>0</v>
      </c>
      <c r="Q329">
        <v>0</v>
      </c>
      <c r="R329">
        <v>0</v>
      </c>
      <c r="S329">
        <v>0</v>
      </c>
      <c r="T329">
        <v>0</v>
      </c>
      <c r="U329">
        <v>0</v>
      </c>
      <c r="V329">
        <v>0</v>
      </c>
      <c r="W329">
        <v>0</v>
      </c>
      <c r="X329">
        <v>0</v>
      </c>
      <c r="Y329">
        <v>0</v>
      </c>
      <c r="Z329">
        <v>0</v>
      </c>
      <c r="AA329">
        <v>0</v>
      </c>
      <c r="AB329">
        <v>0</v>
      </c>
      <c r="AC329">
        <v>0</v>
      </c>
      <c r="AD329">
        <v>0</v>
      </c>
      <c r="AE329">
        <v>0</v>
      </c>
      <c r="AF329" s="13">
        <v>0</v>
      </c>
      <c r="AG329" s="13">
        <v>0</v>
      </c>
      <c r="AH329" s="13">
        <v>0</v>
      </c>
      <c r="AI329" s="13">
        <v>0</v>
      </c>
      <c r="AJ329" s="13">
        <v>0</v>
      </c>
      <c r="AK329" s="13">
        <v>0</v>
      </c>
      <c r="AL329">
        <v>0</v>
      </c>
      <c r="AM329">
        <v>0</v>
      </c>
      <c r="AN329">
        <v>0</v>
      </c>
      <c r="AO329">
        <v>0</v>
      </c>
      <c r="AP329">
        <v>0</v>
      </c>
      <c r="AQ329">
        <v>0</v>
      </c>
      <c r="AR329">
        <v>0</v>
      </c>
      <c r="AS329">
        <v>0</v>
      </c>
      <c r="AT329">
        <v>0</v>
      </c>
      <c r="AU329">
        <v>0</v>
      </c>
      <c r="AV329">
        <v>0</v>
      </c>
      <c r="AW329">
        <v>0</v>
      </c>
      <c r="AX329">
        <v>0</v>
      </c>
      <c r="AY329">
        <v>0</v>
      </c>
      <c r="AZ329">
        <v>0</v>
      </c>
      <c r="BA329">
        <v>0</v>
      </c>
      <c r="BB329">
        <v>0</v>
      </c>
      <c r="BC329">
        <v>0</v>
      </c>
      <c r="BD329">
        <v>0</v>
      </c>
      <c r="BE329">
        <v>0</v>
      </c>
      <c r="BF329">
        <v>0</v>
      </c>
      <c r="BG329">
        <v>0</v>
      </c>
      <c r="BH329">
        <v>0</v>
      </c>
      <c r="BI329">
        <v>0</v>
      </c>
      <c r="BJ329">
        <v>0</v>
      </c>
      <c r="BK329">
        <v>0</v>
      </c>
      <c r="BL329">
        <f t="shared" si="35"/>
        <v>0</v>
      </c>
      <c r="BM329">
        <f t="shared" si="36"/>
        <v>0</v>
      </c>
      <c r="BN329">
        <f t="shared" si="37"/>
        <v>0</v>
      </c>
      <c r="BO329" s="13">
        <f t="shared" si="38"/>
        <v>0</v>
      </c>
      <c r="BP329">
        <f t="shared" si="39"/>
        <v>0</v>
      </c>
      <c r="BQ329">
        <f t="shared" si="40"/>
        <v>0</v>
      </c>
      <c r="BR329">
        <f t="shared" si="41"/>
        <v>0</v>
      </c>
    </row>
    <row r="330" spans="1:70" x14ac:dyDescent="0.35">
      <c r="A330">
        <v>3</v>
      </c>
      <c r="B330">
        <v>1</v>
      </c>
      <c r="C330">
        <v>1</v>
      </c>
      <c r="D330">
        <v>1</v>
      </c>
      <c r="E330">
        <v>0</v>
      </c>
      <c r="F330">
        <v>0</v>
      </c>
      <c r="G330">
        <v>0</v>
      </c>
      <c r="H330">
        <v>0</v>
      </c>
      <c r="I330">
        <v>0</v>
      </c>
      <c r="J330">
        <v>0</v>
      </c>
      <c r="K330">
        <v>0</v>
      </c>
      <c r="L330">
        <v>0</v>
      </c>
      <c r="M330">
        <v>0</v>
      </c>
      <c r="N330">
        <v>0</v>
      </c>
      <c r="O330">
        <v>0</v>
      </c>
      <c r="P330">
        <v>0</v>
      </c>
      <c r="Q330">
        <v>0</v>
      </c>
      <c r="R330">
        <v>0</v>
      </c>
      <c r="S330">
        <v>0</v>
      </c>
      <c r="T330">
        <v>0</v>
      </c>
      <c r="U330">
        <v>0</v>
      </c>
      <c r="V330">
        <v>0</v>
      </c>
      <c r="W330">
        <v>0</v>
      </c>
      <c r="X330">
        <v>0</v>
      </c>
      <c r="Y330">
        <v>0</v>
      </c>
      <c r="Z330">
        <v>0</v>
      </c>
      <c r="AA330">
        <v>0</v>
      </c>
      <c r="AB330">
        <v>0</v>
      </c>
      <c r="AC330">
        <v>0</v>
      </c>
      <c r="AD330">
        <v>0</v>
      </c>
      <c r="AE330">
        <v>0</v>
      </c>
      <c r="AF330" s="13">
        <v>0</v>
      </c>
      <c r="AG330" s="13">
        <v>0</v>
      </c>
      <c r="AH330" s="13">
        <v>0</v>
      </c>
      <c r="AI330" s="13">
        <v>0</v>
      </c>
      <c r="AJ330" s="13">
        <v>0</v>
      </c>
      <c r="AK330" s="13">
        <v>0</v>
      </c>
      <c r="AL330">
        <v>0</v>
      </c>
      <c r="AM330">
        <v>0</v>
      </c>
      <c r="AN330">
        <v>0</v>
      </c>
      <c r="AO330">
        <v>0</v>
      </c>
      <c r="AP330">
        <v>0</v>
      </c>
      <c r="AQ330">
        <v>0</v>
      </c>
      <c r="AR330">
        <v>0</v>
      </c>
      <c r="AS330">
        <v>0</v>
      </c>
      <c r="AT330">
        <v>0</v>
      </c>
      <c r="AU330">
        <v>0</v>
      </c>
      <c r="AV330">
        <v>0</v>
      </c>
      <c r="AW330">
        <v>0</v>
      </c>
      <c r="AX330">
        <v>0</v>
      </c>
      <c r="AY330">
        <v>0</v>
      </c>
      <c r="AZ330">
        <v>0</v>
      </c>
      <c r="BA330">
        <v>0</v>
      </c>
      <c r="BB330">
        <v>0</v>
      </c>
      <c r="BC330">
        <v>0</v>
      </c>
      <c r="BD330">
        <v>0</v>
      </c>
      <c r="BE330">
        <v>0</v>
      </c>
      <c r="BF330">
        <v>0</v>
      </c>
      <c r="BG330">
        <v>0</v>
      </c>
      <c r="BH330">
        <v>0</v>
      </c>
      <c r="BI330">
        <v>0</v>
      </c>
      <c r="BJ330">
        <v>0</v>
      </c>
      <c r="BK330">
        <v>0</v>
      </c>
      <c r="BL330">
        <f t="shared" si="35"/>
        <v>0</v>
      </c>
      <c r="BM330">
        <f t="shared" si="36"/>
        <v>0</v>
      </c>
      <c r="BN330">
        <f t="shared" si="37"/>
        <v>0</v>
      </c>
      <c r="BO330" s="13">
        <f t="shared" si="38"/>
        <v>0</v>
      </c>
      <c r="BP330">
        <f t="shared" si="39"/>
        <v>0</v>
      </c>
      <c r="BQ330">
        <f t="shared" si="40"/>
        <v>0</v>
      </c>
      <c r="BR330">
        <f t="shared" si="41"/>
        <v>0</v>
      </c>
    </row>
    <row r="331" spans="1:70" x14ac:dyDescent="0.35">
      <c r="A331">
        <v>3</v>
      </c>
      <c r="B331">
        <v>1</v>
      </c>
      <c r="C331">
        <v>1</v>
      </c>
      <c r="D331">
        <v>1</v>
      </c>
      <c r="E331">
        <v>0</v>
      </c>
      <c r="F331">
        <v>0</v>
      </c>
      <c r="G331">
        <v>0</v>
      </c>
      <c r="H331">
        <v>0</v>
      </c>
      <c r="I331">
        <v>0</v>
      </c>
      <c r="J331">
        <v>0</v>
      </c>
      <c r="K331">
        <v>0</v>
      </c>
      <c r="L331">
        <v>0</v>
      </c>
      <c r="M331">
        <v>0</v>
      </c>
      <c r="N331">
        <v>0</v>
      </c>
      <c r="O331">
        <v>0</v>
      </c>
      <c r="P331">
        <v>0</v>
      </c>
      <c r="Q331">
        <v>0</v>
      </c>
      <c r="R331">
        <v>0</v>
      </c>
      <c r="S331">
        <v>0</v>
      </c>
      <c r="T331">
        <v>0</v>
      </c>
      <c r="U331">
        <v>0</v>
      </c>
      <c r="V331">
        <v>0</v>
      </c>
      <c r="W331">
        <v>0</v>
      </c>
      <c r="X331">
        <v>0</v>
      </c>
      <c r="Y331">
        <v>0</v>
      </c>
      <c r="Z331">
        <v>0</v>
      </c>
      <c r="AA331">
        <v>0</v>
      </c>
      <c r="AB331">
        <v>0</v>
      </c>
      <c r="AC331">
        <v>0</v>
      </c>
      <c r="AD331">
        <v>0</v>
      </c>
      <c r="AE331">
        <v>0</v>
      </c>
      <c r="AF331" s="13">
        <v>0</v>
      </c>
      <c r="AG331" s="13">
        <v>0</v>
      </c>
      <c r="AH331" s="13">
        <v>0</v>
      </c>
      <c r="AI331" s="13">
        <v>0</v>
      </c>
      <c r="AJ331" s="13">
        <v>0</v>
      </c>
      <c r="AK331" s="13">
        <v>0</v>
      </c>
      <c r="AL331">
        <v>0</v>
      </c>
      <c r="AM331">
        <v>0</v>
      </c>
      <c r="AN331">
        <v>0</v>
      </c>
      <c r="AO331">
        <v>0</v>
      </c>
      <c r="AP331">
        <v>0</v>
      </c>
      <c r="AQ331">
        <v>0</v>
      </c>
      <c r="AR331">
        <v>0</v>
      </c>
      <c r="AS331">
        <v>0</v>
      </c>
      <c r="AT331">
        <v>0</v>
      </c>
      <c r="AU331">
        <v>0</v>
      </c>
      <c r="AV331">
        <v>0</v>
      </c>
      <c r="AW331">
        <v>0</v>
      </c>
      <c r="AX331">
        <v>0</v>
      </c>
      <c r="AY331">
        <v>0</v>
      </c>
      <c r="AZ331">
        <v>0</v>
      </c>
      <c r="BA331">
        <v>0</v>
      </c>
      <c r="BB331">
        <v>0</v>
      </c>
      <c r="BC331">
        <v>0</v>
      </c>
      <c r="BD331">
        <v>0</v>
      </c>
      <c r="BE331">
        <v>0</v>
      </c>
      <c r="BF331">
        <v>0</v>
      </c>
      <c r="BG331">
        <v>0</v>
      </c>
      <c r="BH331">
        <v>0</v>
      </c>
      <c r="BI331">
        <v>0</v>
      </c>
      <c r="BJ331">
        <v>0</v>
      </c>
      <c r="BK331">
        <v>0</v>
      </c>
      <c r="BL331">
        <f t="shared" si="35"/>
        <v>0</v>
      </c>
      <c r="BM331">
        <f t="shared" si="36"/>
        <v>0</v>
      </c>
      <c r="BN331">
        <f t="shared" si="37"/>
        <v>0</v>
      </c>
      <c r="BO331" s="13">
        <f t="shared" si="38"/>
        <v>0</v>
      </c>
      <c r="BP331">
        <f t="shared" si="39"/>
        <v>0</v>
      </c>
      <c r="BQ331">
        <f t="shared" si="40"/>
        <v>0</v>
      </c>
      <c r="BR331">
        <f t="shared" si="41"/>
        <v>0</v>
      </c>
    </row>
    <row r="332" spans="1:70" x14ac:dyDescent="0.35">
      <c r="A332">
        <v>4</v>
      </c>
      <c r="B332">
        <v>0</v>
      </c>
      <c r="C332">
        <v>1</v>
      </c>
      <c r="D332">
        <v>1</v>
      </c>
      <c r="E332">
        <v>0</v>
      </c>
      <c r="F332">
        <v>0</v>
      </c>
      <c r="G332">
        <v>0</v>
      </c>
      <c r="H332">
        <v>0</v>
      </c>
      <c r="I332">
        <v>0</v>
      </c>
      <c r="J332">
        <v>0</v>
      </c>
      <c r="K332">
        <v>0</v>
      </c>
      <c r="L332">
        <v>0</v>
      </c>
      <c r="M332">
        <v>0</v>
      </c>
      <c r="N332">
        <v>0</v>
      </c>
      <c r="O332">
        <v>0</v>
      </c>
      <c r="P332">
        <v>0</v>
      </c>
      <c r="Q332">
        <v>0</v>
      </c>
      <c r="R332">
        <v>0</v>
      </c>
      <c r="S332">
        <v>0</v>
      </c>
      <c r="T332">
        <v>0</v>
      </c>
      <c r="U332">
        <v>0</v>
      </c>
      <c r="V332">
        <v>0</v>
      </c>
      <c r="W332">
        <v>0</v>
      </c>
      <c r="X332">
        <v>0</v>
      </c>
      <c r="Y332">
        <v>0</v>
      </c>
      <c r="Z332">
        <v>0</v>
      </c>
      <c r="AA332">
        <v>0</v>
      </c>
      <c r="AB332">
        <v>0</v>
      </c>
      <c r="AC332">
        <v>0</v>
      </c>
      <c r="AD332">
        <v>0</v>
      </c>
      <c r="AE332">
        <v>0</v>
      </c>
      <c r="AF332" s="13">
        <v>0</v>
      </c>
      <c r="AG332" s="13">
        <v>0</v>
      </c>
      <c r="AH332" s="13">
        <v>0</v>
      </c>
      <c r="AI332" s="13">
        <v>0</v>
      </c>
      <c r="AJ332" s="13">
        <v>0</v>
      </c>
      <c r="AK332" s="13">
        <v>0</v>
      </c>
      <c r="AL332">
        <v>0</v>
      </c>
      <c r="AM332">
        <v>0</v>
      </c>
      <c r="AN332">
        <v>0</v>
      </c>
      <c r="AO332">
        <v>0</v>
      </c>
      <c r="AP332">
        <v>0</v>
      </c>
      <c r="AQ332">
        <v>0</v>
      </c>
      <c r="AR332">
        <v>0</v>
      </c>
      <c r="AS332">
        <v>0</v>
      </c>
      <c r="AT332">
        <v>0</v>
      </c>
      <c r="AU332">
        <v>0</v>
      </c>
      <c r="AV332">
        <v>0</v>
      </c>
      <c r="AW332">
        <v>0</v>
      </c>
      <c r="AX332">
        <v>0</v>
      </c>
      <c r="AY332">
        <v>0</v>
      </c>
      <c r="AZ332">
        <v>0</v>
      </c>
      <c r="BA332">
        <v>0</v>
      </c>
      <c r="BB332">
        <v>0</v>
      </c>
      <c r="BC332">
        <v>0</v>
      </c>
      <c r="BD332">
        <v>0</v>
      </c>
      <c r="BE332">
        <v>0</v>
      </c>
      <c r="BF332">
        <v>0</v>
      </c>
      <c r="BG332">
        <v>0</v>
      </c>
      <c r="BH332">
        <v>0</v>
      </c>
      <c r="BI332">
        <v>0</v>
      </c>
      <c r="BJ332">
        <v>0</v>
      </c>
      <c r="BK332">
        <v>0</v>
      </c>
      <c r="BL332">
        <f t="shared" si="35"/>
        <v>0</v>
      </c>
      <c r="BM332">
        <f t="shared" si="36"/>
        <v>0</v>
      </c>
      <c r="BN332">
        <f t="shared" si="37"/>
        <v>0</v>
      </c>
      <c r="BO332" s="13">
        <f t="shared" si="38"/>
        <v>0</v>
      </c>
      <c r="BP332">
        <f t="shared" si="39"/>
        <v>0</v>
      </c>
      <c r="BQ332">
        <f t="shared" si="40"/>
        <v>0</v>
      </c>
      <c r="BR332">
        <f t="shared" si="41"/>
        <v>0</v>
      </c>
    </row>
    <row r="333" spans="1:70" x14ac:dyDescent="0.35">
      <c r="A333">
        <v>4</v>
      </c>
      <c r="B333">
        <v>0</v>
      </c>
      <c r="C333">
        <v>1</v>
      </c>
      <c r="D333">
        <v>1</v>
      </c>
      <c r="E333">
        <v>0</v>
      </c>
      <c r="F333">
        <v>0</v>
      </c>
      <c r="G333">
        <v>0</v>
      </c>
      <c r="H333">
        <v>0</v>
      </c>
      <c r="I333">
        <v>0</v>
      </c>
      <c r="J333">
        <v>0</v>
      </c>
      <c r="K333">
        <v>0</v>
      </c>
      <c r="L333">
        <v>0</v>
      </c>
      <c r="M333">
        <v>0</v>
      </c>
      <c r="N333">
        <v>0</v>
      </c>
      <c r="O333">
        <v>0</v>
      </c>
      <c r="P333">
        <v>0</v>
      </c>
      <c r="Q333">
        <v>0</v>
      </c>
      <c r="R333">
        <v>0</v>
      </c>
      <c r="S333">
        <v>0</v>
      </c>
      <c r="T333">
        <v>0</v>
      </c>
      <c r="U333">
        <v>0</v>
      </c>
      <c r="V333">
        <v>0</v>
      </c>
      <c r="W333">
        <v>0</v>
      </c>
      <c r="X333">
        <v>0</v>
      </c>
      <c r="Y333">
        <v>0</v>
      </c>
      <c r="Z333">
        <v>0</v>
      </c>
      <c r="AA333">
        <v>0</v>
      </c>
      <c r="AB333">
        <v>0</v>
      </c>
      <c r="AC333">
        <v>0</v>
      </c>
      <c r="AD333">
        <v>0</v>
      </c>
      <c r="AE333">
        <v>0</v>
      </c>
      <c r="AF333" s="13">
        <v>0</v>
      </c>
      <c r="AG333" s="13">
        <v>0</v>
      </c>
      <c r="AH333" s="13">
        <v>0</v>
      </c>
      <c r="AI333" s="13">
        <v>0</v>
      </c>
      <c r="AJ333" s="13">
        <v>0</v>
      </c>
      <c r="AK333" s="13">
        <v>0</v>
      </c>
      <c r="AL333">
        <v>0</v>
      </c>
      <c r="AM333">
        <v>0</v>
      </c>
      <c r="AN333">
        <v>0</v>
      </c>
      <c r="AO333">
        <v>0</v>
      </c>
      <c r="AP333">
        <v>0</v>
      </c>
      <c r="AQ333">
        <v>0</v>
      </c>
      <c r="AR333">
        <v>0</v>
      </c>
      <c r="AS333">
        <v>0</v>
      </c>
      <c r="AT333">
        <v>0</v>
      </c>
      <c r="AU333">
        <v>0</v>
      </c>
      <c r="AV333">
        <v>0</v>
      </c>
      <c r="AW333">
        <v>0</v>
      </c>
      <c r="AX333">
        <v>0</v>
      </c>
      <c r="AY333">
        <v>0</v>
      </c>
      <c r="AZ333">
        <v>0</v>
      </c>
      <c r="BA333">
        <v>0</v>
      </c>
      <c r="BB333">
        <v>0</v>
      </c>
      <c r="BC333">
        <v>0</v>
      </c>
      <c r="BD333">
        <v>0</v>
      </c>
      <c r="BE333">
        <v>0</v>
      </c>
      <c r="BF333">
        <v>0</v>
      </c>
      <c r="BG333">
        <v>0</v>
      </c>
      <c r="BH333">
        <v>0</v>
      </c>
      <c r="BI333">
        <v>0</v>
      </c>
      <c r="BJ333">
        <v>0</v>
      </c>
      <c r="BK333">
        <v>0</v>
      </c>
      <c r="BL333">
        <f t="shared" si="35"/>
        <v>0</v>
      </c>
      <c r="BM333">
        <f t="shared" si="36"/>
        <v>0</v>
      </c>
      <c r="BN333">
        <f t="shared" si="37"/>
        <v>0</v>
      </c>
      <c r="BO333" s="13">
        <f t="shared" si="38"/>
        <v>0</v>
      </c>
      <c r="BP333">
        <f t="shared" si="39"/>
        <v>0</v>
      </c>
      <c r="BQ333">
        <f t="shared" si="40"/>
        <v>0</v>
      </c>
      <c r="BR333">
        <f t="shared" si="41"/>
        <v>0</v>
      </c>
    </row>
    <row r="334" spans="1:70" x14ac:dyDescent="0.35">
      <c r="A334">
        <v>4</v>
      </c>
      <c r="B334">
        <v>0</v>
      </c>
      <c r="C334">
        <v>1</v>
      </c>
      <c r="D334">
        <v>1</v>
      </c>
      <c r="E334">
        <v>0</v>
      </c>
      <c r="F334">
        <v>0</v>
      </c>
      <c r="G334">
        <v>0</v>
      </c>
      <c r="H334">
        <v>0</v>
      </c>
      <c r="I334">
        <v>0</v>
      </c>
      <c r="J334">
        <v>0</v>
      </c>
      <c r="K334">
        <v>0</v>
      </c>
      <c r="L334">
        <v>0</v>
      </c>
      <c r="M334">
        <v>0</v>
      </c>
      <c r="N334">
        <v>0</v>
      </c>
      <c r="O334">
        <v>0</v>
      </c>
      <c r="P334">
        <v>0</v>
      </c>
      <c r="Q334">
        <v>0</v>
      </c>
      <c r="R334">
        <v>0</v>
      </c>
      <c r="S334">
        <v>0</v>
      </c>
      <c r="T334">
        <v>0</v>
      </c>
      <c r="U334">
        <v>0</v>
      </c>
      <c r="V334">
        <v>0</v>
      </c>
      <c r="W334">
        <v>0</v>
      </c>
      <c r="X334">
        <v>0</v>
      </c>
      <c r="Y334">
        <v>0</v>
      </c>
      <c r="Z334">
        <v>0</v>
      </c>
      <c r="AA334">
        <v>0</v>
      </c>
      <c r="AB334">
        <v>0</v>
      </c>
      <c r="AC334">
        <v>0</v>
      </c>
      <c r="AD334">
        <v>0</v>
      </c>
      <c r="AE334">
        <v>0</v>
      </c>
      <c r="AF334" s="13">
        <v>0</v>
      </c>
      <c r="AG334" s="13">
        <v>0</v>
      </c>
      <c r="AH334" s="13">
        <v>0</v>
      </c>
      <c r="AI334" s="13">
        <v>0</v>
      </c>
      <c r="AJ334" s="13">
        <v>0</v>
      </c>
      <c r="AK334" s="13">
        <v>0</v>
      </c>
      <c r="AL334">
        <v>0</v>
      </c>
      <c r="AM334">
        <v>0</v>
      </c>
      <c r="AN334">
        <v>0</v>
      </c>
      <c r="AO334">
        <v>0</v>
      </c>
      <c r="AP334">
        <v>0</v>
      </c>
      <c r="AQ334">
        <v>0</v>
      </c>
      <c r="AR334">
        <v>0</v>
      </c>
      <c r="AS334">
        <v>0</v>
      </c>
      <c r="AT334">
        <v>0</v>
      </c>
      <c r="AU334">
        <v>0</v>
      </c>
      <c r="AV334">
        <v>0</v>
      </c>
      <c r="AW334">
        <v>0</v>
      </c>
      <c r="AX334">
        <v>0</v>
      </c>
      <c r="AY334">
        <v>0</v>
      </c>
      <c r="AZ334">
        <v>0</v>
      </c>
      <c r="BA334">
        <v>0</v>
      </c>
      <c r="BB334">
        <v>0</v>
      </c>
      <c r="BC334">
        <v>0</v>
      </c>
      <c r="BD334">
        <v>0</v>
      </c>
      <c r="BE334">
        <v>0</v>
      </c>
      <c r="BF334">
        <v>0</v>
      </c>
      <c r="BG334">
        <v>0</v>
      </c>
      <c r="BH334">
        <v>0</v>
      </c>
      <c r="BI334">
        <v>0</v>
      </c>
      <c r="BJ334">
        <v>0</v>
      </c>
      <c r="BK334">
        <v>0</v>
      </c>
      <c r="BL334">
        <f t="shared" si="35"/>
        <v>0</v>
      </c>
      <c r="BM334">
        <f t="shared" si="36"/>
        <v>0</v>
      </c>
      <c r="BN334">
        <f t="shared" si="37"/>
        <v>0</v>
      </c>
      <c r="BO334" s="13">
        <f t="shared" si="38"/>
        <v>0</v>
      </c>
      <c r="BP334">
        <f t="shared" si="39"/>
        <v>0</v>
      </c>
      <c r="BQ334">
        <f t="shared" si="40"/>
        <v>0</v>
      </c>
      <c r="BR334">
        <f t="shared" si="41"/>
        <v>0</v>
      </c>
    </row>
    <row r="335" spans="1:70" x14ac:dyDescent="0.35">
      <c r="A335">
        <v>4</v>
      </c>
      <c r="B335">
        <v>0</v>
      </c>
      <c r="C335">
        <v>1</v>
      </c>
      <c r="D335">
        <v>1</v>
      </c>
      <c r="E335">
        <v>0</v>
      </c>
      <c r="F335">
        <v>0</v>
      </c>
      <c r="G335">
        <v>0</v>
      </c>
      <c r="H335">
        <v>0</v>
      </c>
      <c r="I335">
        <v>0</v>
      </c>
      <c r="J335">
        <v>0</v>
      </c>
      <c r="K335">
        <v>0</v>
      </c>
      <c r="L335">
        <v>0</v>
      </c>
      <c r="M335">
        <v>0</v>
      </c>
      <c r="N335">
        <v>0</v>
      </c>
      <c r="O335">
        <v>0</v>
      </c>
      <c r="P335">
        <v>0</v>
      </c>
      <c r="Q335">
        <v>0</v>
      </c>
      <c r="R335">
        <v>0</v>
      </c>
      <c r="S335">
        <v>0</v>
      </c>
      <c r="T335">
        <v>0</v>
      </c>
      <c r="U335">
        <v>0</v>
      </c>
      <c r="V335">
        <v>0</v>
      </c>
      <c r="W335">
        <v>0</v>
      </c>
      <c r="X335">
        <v>0</v>
      </c>
      <c r="Y335">
        <v>0</v>
      </c>
      <c r="Z335">
        <v>0</v>
      </c>
      <c r="AA335">
        <v>0</v>
      </c>
      <c r="AB335">
        <v>0</v>
      </c>
      <c r="AC335">
        <v>0</v>
      </c>
      <c r="AD335">
        <v>0</v>
      </c>
      <c r="AE335">
        <v>0</v>
      </c>
      <c r="AF335" s="13">
        <v>0</v>
      </c>
      <c r="AG335" s="13">
        <v>0</v>
      </c>
      <c r="AH335" s="13">
        <v>0</v>
      </c>
      <c r="AI335" s="13">
        <v>0</v>
      </c>
      <c r="AJ335" s="13">
        <v>0</v>
      </c>
      <c r="AK335" s="13">
        <v>0</v>
      </c>
      <c r="AL335">
        <v>0</v>
      </c>
      <c r="AM335">
        <v>0</v>
      </c>
      <c r="AN335">
        <v>0</v>
      </c>
      <c r="AO335">
        <v>0</v>
      </c>
      <c r="AP335">
        <v>0</v>
      </c>
      <c r="AQ335">
        <v>0</v>
      </c>
      <c r="AR335">
        <v>0</v>
      </c>
      <c r="AS335">
        <v>0</v>
      </c>
      <c r="AT335">
        <v>0</v>
      </c>
      <c r="AU335">
        <v>0</v>
      </c>
      <c r="AV335">
        <v>0</v>
      </c>
      <c r="AW335">
        <v>0</v>
      </c>
      <c r="AX335">
        <v>0</v>
      </c>
      <c r="AY335">
        <v>0</v>
      </c>
      <c r="AZ335">
        <v>0</v>
      </c>
      <c r="BA335">
        <v>0</v>
      </c>
      <c r="BB335">
        <v>0</v>
      </c>
      <c r="BC335">
        <v>0</v>
      </c>
      <c r="BD335">
        <v>0</v>
      </c>
      <c r="BE335">
        <v>0</v>
      </c>
      <c r="BF335">
        <v>0</v>
      </c>
      <c r="BG335">
        <v>0</v>
      </c>
      <c r="BH335">
        <v>0</v>
      </c>
      <c r="BI335">
        <v>0</v>
      </c>
      <c r="BJ335">
        <v>0</v>
      </c>
      <c r="BK335">
        <v>0</v>
      </c>
      <c r="BL335">
        <f t="shared" si="35"/>
        <v>0</v>
      </c>
      <c r="BM335">
        <f t="shared" si="36"/>
        <v>0</v>
      </c>
      <c r="BN335">
        <f t="shared" si="37"/>
        <v>0</v>
      </c>
      <c r="BO335" s="13">
        <f t="shared" si="38"/>
        <v>0</v>
      </c>
      <c r="BP335">
        <f t="shared" si="39"/>
        <v>0</v>
      </c>
      <c r="BQ335">
        <f t="shared" si="40"/>
        <v>0</v>
      </c>
      <c r="BR335">
        <f t="shared" si="41"/>
        <v>0</v>
      </c>
    </row>
    <row r="336" spans="1:70" x14ac:dyDescent="0.35">
      <c r="A336">
        <v>4</v>
      </c>
      <c r="B336">
        <v>0</v>
      </c>
      <c r="C336">
        <v>1</v>
      </c>
      <c r="D336">
        <v>1</v>
      </c>
      <c r="E336">
        <v>0</v>
      </c>
      <c r="F336">
        <v>0</v>
      </c>
      <c r="G336">
        <v>0</v>
      </c>
      <c r="H336">
        <v>0</v>
      </c>
      <c r="I336">
        <v>0</v>
      </c>
      <c r="J336">
        <v>0</v>
      </c>
      <c r="K336">
        <v>0</v>
      </c>
      <c r="L336">
        <v>0</v>
      </c>
      <c r="M336">
        <v>0</v>
      </c>
      <c r="N336">
        <v>0</v>
      </c>
      <c r="O336">
        <v>0</v>
      </c>
      <c r="P336">
        <v>0</v>
      </c>
      <c r="Q336">
        <v>0</v>
      </c>
      <c r="R336">
        <v>0</v>
      </c>
      <c r="S336">
        <v>0</v>
      </c>
      <c r="T336">
        <v>0</v>
      </c>
      <c r="U336">
        <v>0</v>
      </c>
      <c r="V336">
        <v>0</v>
      </c>
      <c r="W336">
        <v>0</v>
      </c>
      <c r="X336">
        <v>0</v>
      </c>
      <c r="Y336">
        <v>0</v>
      </c>
      <c r="Z336">
        <v>0</v>
      </c>
      <c r="AA336">
        <v>0</v>
      </c>
      <c r="AB336">
        <v>0</v>
      </c>
      <c r="AC336">
        <v>0</v>
      </c>
      <c r="AD336">
        <v>0</v>
      </c>
      <c r="AE336">
        <v>0</v>
      </c>
      <c r="AF336" s="13">
        <v>0</v>
      </c>
      <c r="AG336" s="13">
        <v>0</v>
      </c>
      <c r="AH336" s="13">
        <v>0</v>
      </c>
      <c r="AI336" s="13">
        <v>0</v>
      </c>
      <c r="AJ336" s="13">
        <v>0</v>
      </c>
      <c r="AK336" s="13">
        <v>0</v>
      </c>
      <c r="AL336">
        <v>0</v>
      </c>
      <c r="AM336">
        <v>0</v>
      </c>
      <c r="AN336">
        <v>0</v>
      </c>
      <c r="AO336">
        <v>0</v>
      </c>
      <c r="AP336">
        <v>0</v>
      </c>
      <c r="AQ336">
        <v>0</v>
      </c>
      <c r="AR336">
        <v>0</v>
      </c>
      <c r="AS336">
        <v>0</v>
      </c>
      <c r="AT336">
        <v>0</v>
      </c>
      <c r="AU336">
        <v>0</v>
      </c>
      <c r="AV336">
        <v>0</v>
      </c>
      <c r="AW336">
        <v>0</v>
      </c>
      <c r="AX336">
        <v>0</v>
      </c>
      <c r="AY336">
        <v>0</v>
      </c>
      <c r="AZ336">
        <v>0</v>
      </c>
      <c r="BA336">
        <v>0</v>
      </c>
      <c r="BB336">
        <v>0</v>
      </c>
      <c r="BC336">
        <v>0</v>
      </c>
      <c r="BD336">
        <v>0</v>
      </c>
      <c r="BE336">
        <v>0</v>
      </c>
      <c r="BF336">
        <v>0</v>
      </c>
      <c r="BG336">
        <v>0</v>
      </c>
      <c r="BH336">
        <v>0</v>
      </c>
      <c r="BI336">
        <v>0</v>
      </c>
      <c r="BJ336">
        <v>0</v>
      </c>
      <c r="BK336">
        <v>0</v>
      </c>
      <c r="BL336">
        <f t="shared" si="35"/>
        <v>0</v>
      </c>
      <c r="BM336">
        <f t="shared" si="36"/>
        <v>0</v>
      </c>
      <c r="BN336">
        <f t="shared" si="37"/>
        <v>0</v>
      </c>
      <c r="BO336" s="13">
        <f t="shared" si="38"/>
        <v>0</v>
      </c>
      <c r="BP336">
        <f t="shared" si="39"/>
        <v>0</v>
      </c>
      <c r="BQ336">
        <f t="shared" si="40"/>
        <v>0</v>
      </c>
      <c r="BR336">
        <f t="shared" si="41"/>
        <v>0</v>
      </c>
    </row>
    <row r="337" spans="1:70" x14ac:dyDescent="0.35">
      <c r="A337">
        <v>4</v>
      </c>
      <c r="B337">
        <v>1</v>
      </c>
      <c r="C337">
        <v>1</v>
      </c>
      <c r="D337">
        <v>1</v>
      </c>
      <c r="E337">
        <v>0</v>
      </c>
      <c r="F337">
        <v>0</v>
      </c>
      <c r="G337">
        <v>0</v>
      </c>
      <c r="H337">
        <v>0</v>
      </c>
      <c r="I337">
        <v>0</v>
      </c>
      <c r="J337">
        <v>0</v>
      </c>
      <c r="K337">
        <v>0</v>
      </c>
      <c r="L337">
        <v>0</v>
      </c>
      <c r="M337">
        <v>0</v>
      </c>
      <c r="N337">
        <v>0</v>
      </c>
      <c r="O337">
        <v>0</v>
      </c>
      <c r="P337">
        <v>0</v>
      </c>
      <c r="Q337">
        <v>0</v>
      </c>
      <c r="R337">
        <v>0</v>
      </c>
      <c r="S337">
        <v>0</v>
      </c>
      <c r="T337">
        <v>0</v>
      </c>
      <c r="U337">
        <v>0</v>
      </c>
      <c r="V337">
        <v>0</v>
      </c>
      <c r="W337">
        <v>0</v>
      </c>
      <c r="X337">
        <v>0</v>
      </c>
      <c r="Y337">
        <v>0</v>
      </c>
      <c r="Z337">
        <v>0</v>
      </c>
      <c r="AA337">
        <v>0</v>
      </c>
      <c r="AB337">
        <v>0</v>
      </c>
      <c r="AC337">
        <v>0</v>
      </c>
      <c r="AD337">
        <v>0</v>
      </c>
      <c r="AE337">
        <v>0</v>
      </c>
      <c r="AF337">
        <v>0</v>
      </c>
      <c r="AG337">
        <v>0</v>
      </c>
      <c r="AH337">
        <v>0</v>
      </c>
      <c r="AI337">
        <v>0</v>
      </c>
      <c r="AJ337">
        <v>0</v>
      </c>
      <c r="AK337">
        <v>0</v>
      </c>
      <c r="AL337">
        <v>0</v>
      </c>
      <c r="AM337">
        <v>0</v>
      </c>
      <c r="AN337">
        <v>0</v>
      </c>
      <c r="AO337">
        <v>0</v>
      </c>
      <c r="AP337">
        <v>0</v>
      </c>
      <c r="AQ337">
        <v>0</v>
      </c>
      <c r="AR337">
        <v>0</v>
      </c>
      <c r="AS337">
        <v>0</v>
      </c>
      <c r="AT337">
        <v>0</v>
      </c>
      <c r="AU337">
        <v>0</v>
      </c>
      <c r="AV337">
        <v>0</v>
      </c>
      <c r="AW337">
        <v>0</v>
      </c>
      <c r="AX337">
        <v>0</v>
      </c>
      <c r="AY337">
        <v>0</v>
      </c>
      <c r="AZ337">
        <v>0</v>
      </c>
      <c r="BA337">
        <v>0</v>
      </c>
      <c r="BB337">
        <v>0</v>
      </c>
      <c r="BC337">
        <v>0</v>
      </c>
      <c r="BD337">
        <v>0</v>
      </c>
      <c r="BE337">
        <v>0</v>
      </c>
      <c r="BF337">
        <v>0</v>
      </c>
      <c r="BG337">
        <v>0</v>
      </c>
      <c r="BH337">
        <v>0</v>
      </c>
      <c r="BI337">
        <v>0</v>
      </c>
      <c r="BJ337">
        <v>0</v>
      </c>
      <c r="BK337">
        <v>0</v>
      </c>
      <c r="BL337">
        <f t="shared" si="35"/>
        <v>0</v>
      </c>
      <c r="BM337">
        <f t="shared" si="36"/>
        <v>0</v>
      </c>
      <c r="BN337">
        <f t="shared" si="37"/>
        <v>0</v>
      </c>
      <c r="BO337" s="13">
        <f t="shared" si="38"/>
        <v>0</v>
      </c>
      <c r="BP337">
        <f t="shared" si="39"/>
        <v>0</v>
      </c>
      <c r="BQ337">
        <f t="shared" si="40"/>
        <v>0</v>
      </c>
      <c r="BR337">
        <f t="shared" si="41"/>
        <v>0</v>
      </c>
    </row>
    <row r="338" spans="1:70" x14ac:dyDescent="0.35">
      <c r="A338">
        <v>4</v>
      </c>
      <c r="B338">
        <v>1</v>
      </c>
      <c r="C338">
        <v>1</v>
      </c>
      <c r="D338">
        <v>1</v>
      </c>
      <c r="E338">
        <v>0</v>
      </c>
      <c r="F338">
        <v>0</v>
      </c>
      <c r="G338">
        <v>0</v>
      </c>
      <c r="H338">
        <v>0</v>
      </c>
      <c r="I338">
        <v>0</v>
      </c>
      <c r="J338">
        <v>0</v>
      </c>
      <c r="K338">
        <v>0</v>
      </c>
      <c r="L338">
        <v>0</v>
      </c>
      <c r="M338">
        <v>0</v>
      </c>
      <c r="N338">
        <v>0</v>
      </c>
      <c r="O338">
        <v>0</v>
      </c>
      <c r="P338">
        <v>0</v>
      </c>
      <c r="Q338">
        <v>0</v>
      </c>
      <c r="R338">
        <v>0</v>
      </c>
      <c r="S338">
        <v>0</v>
      </c>
      <c r="T338">
        <v>0</v>
      </c>
      <c r="U338">
        <v>0</v>
      </c>
      <c r="V338">
        <v>0</v>
      </c>
      <c r="W338">
        <v>0</v>
      </c>
      <c r="X338">
        <v>0</v>
      </c>
      <c r="Y338">
        <v>0</v>
      </c>
      <c r="Z338">
        <v>0</v>
      </c>
      <c r="AA338">
        <v>0</v>
      </c>
      <c r="AB338">
        <v>0</v>
      </c>
      <c r="AC338">
        <v>0</v>
      </c>
      <c r="AD338">
        <v>0</v>
      </c>
      <c r="AE338">
        <v>0</v>
      </c>
      <c r="AF338">
        <v>0</v>
      </c>
      <c r="AG338">
        <v>0</v>
      </c>
      <c r="AH338">
        <v>0</v>
      </c>
      <c r="AI338">
        <v>0</v>
      </c>
      <c r="AJ338">
        <v>0</v>
      </c>
      <c r="AK338">
        <v>0</v>
      </c>
      <c r="AL338">
        <v>0</v>
      </c>
      <c r="AM338">
        <v>0</v>
      </c>
      <c r="AN338">
        <v>0</v>
      </c>
      <c r="AO338">
        <v>0</v>
      </c>
      <c r="AP338">
        <v>0</v>
      </c>
      <c r="AQ338">
        <v>0</v>
      </c>
      <c r="AR338">
        <v>0</v>
      </c>
      <c r="AS338">
        <v>0</v>
      </c>
      <c r="AT338">
        <v>0</v>
      </c>
      <c r="AU338">
        <v>0</v>
      </c>
      <c r="AV338">
        <v>0</v>
      </c>
      <c r="AW338">
        <v>0</v>
      </c>
      <c r="AX338">
        <v>0</v>
      </c>
      <c r="AY338">
        <v>0</v>
      </c>
      <c r="AZ338">
        <v>0</v>
      </c>
      <c r="BA338">
        <v>0</v>
      </c>
      <c r="BB338">
        <v>0</v>
      </c>
      <c r="BC338">
        <v>0</v>
      </c>
      <c r="BD338">
        <v>0</v>
      </c>
      <c r="BE338">
        <v>0</v>
      </c>
      <c r="BF338">
        <v>0</v>
      </c>
      <c r="BG338">
        <v>0</v>
      </c>
      <c r="BH338">
        <v>0</v>
      </c>
      <c r="BI338">
        <v>0</v>
      </c>
      <c r="BJ338">
        <v>0</v>
      </c>
      <c r="BK338">
        <v>0</v>
      </c>
      <c r="BL338">
        <f t="shared" si="35"/>
        <v>0</v>
      </c>
      <c r="BM338">
        <f t="shared" si="36"/>
        <v>0</v>
      </c>
      <c r="BN338">
        <f t="shared" si="37"/>
        <v>0</v>
      </c>
      <c r="BO338" s="13">
        <f t="shared" si="38"/>
        <v>0</v>
      </c>
      <c r="BP338">
        <f t="shared" si="39"/>
        <v>0</v>
      </c>
      <c r="BQ338">
        <f t="shared" si="40"/>
        <v>0</v>
      </c>
      <c r="BR338">
        <f t="shared" si="41"/>
        <v>0</v>
      </c>
    </row>
    <row r="339" spans="1:70" x14ac:dyDescent="0.35">
      <c r="A339">
        <v>4</v>
      </c>
      <c r="B339">
        <v>1</v>
      </c>
      <c r="C339">
        <v>1</v>
      </c>
      <c r="D339">
        <v>1</v>
      </c>
      <c r="E339">
        <v>0</v>
      </c>
      <c r="F339">
        <v>0</v>
      </c>
      <c r="G339">
        <v>0</v>
      </c>
      <c r="H339">
        <v>0</v>
      </c>
      <c r="I339">
        <v>0</v>
      </c>
      <c r="J339">
        <v>0</v>
      </c>
      <c r="K339">
        <v>0</v>
      </c>
      <c r="L339">
        <v>0</v>
      </c>
      <c r="M339">
        <v>0</v>
      </c>
      <c r="N339">
        <v>0</v>
      </c>
      <c r="O339">
        <v>0</v>
      </c>
      <c r="P339">
        <v>0</v>
      </c>
      <c r="Q339">
        <v>0</v>
      </c>
      <c r="R339">
        <v>0</v>
      </c>
      <c r="S339">
        <v>0</v>
      </c>
      <c r="T339">
        <v>0</v>
      </c>
      <c r="U339">
        <v>0</v>
      </c>
      <c r="V339">
        <v>0</v>
      </c>
      <c r="W339">
        <v>0</v>
      </c>
      <c r="X339">
        <v>0</v>
      </c>
      <c r="Y339">
        <v>0</v>
      </c>
      <c r="Z339">
        <v>0</v>
      </c>
      <c r="AA339">
        <v>0</v>
      </c>
      <c r="AB339">
        <v>0</v>
      </c>
      <c r="AC339">
        <v>0</v>
      </c>
      <c r="AD339">
        <v>0</v>
      </c>
      <c r="AE339">
        <v>0</v>
      </c>
      <c r="AF339">
        <v>0</v>
      </c>
      <c r="AG339">
        <v>0</v>
      </c>
      <c r="AH339">
        <v>0</v>
      </c>
      <c r="AI339">
        <v>0</v>
      </c>
      <c r="AJ339">
        <v>0</v>
      </c>
      <c r="AK339">
        <v>0</v>
      </c>
      <c r="AL339">
        <v>0</v>
      </c>
      <c r="AM339">
        <v>0</v>
      </c>
      <c r="AN339">
        <v>0</v>
      </c>
      <c r="AO339">
        <v>0</v>
      </c>
      <c r="AP339">
        <v>0</v>
      </c>
      <c r="AQ339">
        <v>0</v>
      </c>
      <c r="AR339">
        <v>0</v>
      </c>
      <c r="AS339">
        <v>0</v>
      </c>
      <c r="AT339">
        <v>0</v>
      </c>
      <c r="AU339">
        <v>0</v>
      </c>
      <c r="AV339">
        <v>0</v>
      </c>
      <c r="AW339">
        <v>0</v>
      </c>
      <c r="AX339">
        <v>0</v>
      </c>
      <c r="AY339">
        <v>0</v>
      </c>
      <c r="AZ339">
        <v>0</v>
      </c>
      <c r="BA339">
        <v>0</v>
      </c>
      <c r="BB339">
        <v>0</v>
      </c>
      <c r="BC339">
        <v>0</v>
      </c>
      <c r="BD339">
        <v>0</v>
      </c>
      <c r="BE339">
        <v>0</v>
      </c>
      <c r="BF339">
        <v>0</v>
      </c>
      <c r="BG339">
        <v>0</v>
      </c>
      <c r="BH339">
        <v>0</v>
      </c>
      <c r="BI339">
        <v>0</v>
      </c>
      <c r="BJ339">
        <v>0</v>
      </c>
      <c r="BK339">
        <v>0</v>
      </c>
      <c r="BL339">
        <f t="shared" si="35"/>
        <v>0</v>
      </c>
      <c r="BM339">
        <f t="shared" si="36"/>
        <v>0</v>
      </c>
      <c r="BN339">
        <f t="shared" si="37"/>
        <v>0</v>
      </c>
      <c r="BO339" s="13">
        <f t="shared" si="38"/>
        <v>0</v>
      </c>
      <c r="BP339">
        <f t="shared" si="39"/>
        <v>0</v>
      </c>
      <c r="BQ339">
        <f t="shared" si="40"/>
        <v>0</v>
      </c>
      <c r="BR339">
        <f t="shared" si="41"/>
        <v>0</v>
      </c>
    </row>
    <row r="340" spans="1:70" x14ac:dyDescent="0.35">
      <c r="A340">
        <v>4</v>
      </c>
      <c r="B340">
        <v>1</v>
      </c>
      <c r="C340">
        <v>1</v>
      </c>
      <c r="D340">
        <v>1</v>
      </c>
      <c r="E340">
        <v>0</v>
      </c>
      <c r="F340">
        <v>0</v>
      </c>
      <c r="G340">
        <v>0</v>
      </c>
      <c r="H340">
        <v>0</v>
      </c>
      <c r="I340">
        <v>0</v>
      </c>
      <c r="J340">
        <v>0</v>
      </c>
      <c r="K340">
        <v>0</v>
      </c>
      <c r="L340">
        <v>0</v>
      </c>
      <c r="M340">
        <v>0</v>
      </c>
      <c r="N340">
        <v>0</v>
      </c>
      <c r="O340">
        <v>0</v>
      </c>
      <c r="P340">
        <v>0</v>
      </c>
      <c r="Q340">
        <v>0</v>
      </c>
      <c r="R340">
        <v>0</v>
      </c>
      <c r="S340">
        <v>0</v>
      </c>
      <c r="T340">
        <v>0</v>
      </c>
      <c r="U340">
        <v>0</v>
      </c>
      <c r="V340">
        <v>0</v>
      </c>
      <c r="W340">
        <v>0</v>
      </c>
      <c r="X340">
        <v>0</v>
      </c>
      <c r="Y340">
        <v>0</v>
      </c>
      <c r="Z340">
        <v>0</v>
      </c>
      <c r="AA340">
        <v>0</v>
      </c>
      <c r="AB340">
        <v>0</v>
      </c>
      <c r="AC340">
        <v>0</v>
      </c>
      <c r="AD340">
        <v>0</v>
      </c>
      <c r="AE340">
        <v>0</v>
      </c>
      <c r="AF340">
        <v>0</v>
      </c>
      <c r="AG340">
        <v>0</v>
      </c>
      <c r="AH340">
        <v>0</v>
      </c>
      <c r="AI340">
        <v>0</v>
      </c>
      <c r="AJ340">
        <v>0</v>
      </c>
      <c r="AK340">
        <v>0</v>
      </c>
      <c r="AL340">
        <v>0</v>
      </c>
      <c r="AM340">
        <v>0</v>
      </c>
      <c r="AN340">
        <v>0</v>
      </c>
      <c r="AO340">
        <v>0</v>
      </c>
      <c r="AP340">
        <v>0</v>
      </c>
      <c r="AQ340">
        <v>0</v>
      </c>
      <c r="AR340">
        <v>0</v>
      </c>
      <c r="AS340">
        <v>0</v>
      </c>
      <c r="AT340">
        <v>0</v>
      </c>
      <c r="AU340">
        <v>0</v>
      </c>
      <c r="AV340">
        <v>0</v>
      </c>
      <c r="AW340">
        <v>0</v>
      </c>
      <c r="AX340">
        <v>0</v>
      </c>
      <c r="AY340">
        <v>0</v>
      </c>
      <c r="AZ340">
        <v>0</v>
      </c>
      <c r="BA340">
        <v>0</v>
      </c>
      <c r="BB340">
        <v>0</v>
      </c>
      <c r="BC340">
        <v>0</v>
      </c>
      <c r="BD340">
        <v>0</v>
      </c>
      <c r="BE340">
        <v>0</v>
      </c>
      <c r="BF340">
        <v>0</v>
      </c>
      <c r="BG340">
        <v>0</v>
      </c>
      <c r="BH340">
        <v>0</v>
      </c>
      <c r="BI340">
        <v>0</v>
      </c>
      <c r="BJ340">
        <v>0</v>
      </c>
      <c r="BK340">
        <v>0</v>
      </c>
      <c r="BL340">
        <f t="shared" si="35"/>
        <v>0</v>
      </c>
      <c r="BM340">
        <f t="shared" si="36"/>
        <v>0</v>
      </c>
      <c r="BN340">
        <f t="shared" si="37"/>
        <v>0</v>
      </c>
      <c r="BO340" s="13">
        <f t="shared" si="38"/>
        <v>0</v>
      </c>
      <c r="BP340">
        <f t="shared" si="39"/>
        <v>0</v>
      </c>
      <c r="BQ340">
        <f t="shared" si="40"/>
        <v>0</v>
      </c>
      <c r="BR340">
        <f t="shared" si="41"/>
        <v>0</v>
      </c>
    </row>
    <row r="341" spans="1:70" x14ac:dyDescent="0.35">
      <c r="A341">
        <v>4</v>
      </c>
      <c r="B341">
        <v>1</v>
      </c>
      <c r="C341">
        <v>1</v>
      </c>
      <c r="D341">
        <v>1</v>
      </c>
      <c r="E341">
        <v>0</v>
      </c>
      <c r="F341">
        <v>0</v>
      </c>
      <c r="G341">
        <v>0</v>
      </c>
      <c r="H341">
        <v>0</v>
      </c>
      <c r="I341">
        <v>0</v>
      </c>
      <c r="J341">
        <v>0</v>
      </c>
      <c r="K341">
        <v>0</v>
      </c>
      <c r="L341">
        <v>0</v>
      </c>
      <c r="M341">
        <v>0</v>
      </c>
      <c r="N341">
        <v>0</v>
      </c>
      <c r="O341">
        <v>0</v>
      </c>
      <c r="P341">
        <v>0</v>
      </c>
      <c r="Q341">
        <v>0</v>
      </c>
      <c r="R341">
        <v>0</v>
      </c>
      <c r="S341">
        <v>0</v>
      </c>
      <c r="T341">
        <v>0</v>
      </c>
      <c r="U341">
        <v>0</v>
      </c>
      <c r="V341">
        <v>0</v>
      </c>
      <c r="W341">
        <v>0</v>
      </c>
      <c r="X341">
        <v>0</v>
      </c>
      <c r="Y341">
        <v>0</v>
      </c>
      <c r="Z341">
        <v>0</v>
      </c>
      <c r="AA341">
        <v>0</v>
      </c>
      <c r="AB341">
        <v>0</v>
      </c>
      <c r="AC341">
        <v>0</v>
      </c>
      <c r="AD341">
        <v>0</v>
      </c>
      <c r="AE341">
        <v>0</v>
      </c>
      <c r="AF341">
        <v>0</v>
      </c>
      <c r="AG341">
        <v>0</v>
      </c>
      <c r="AH341">
        <v>0</v>
      </c>
      <c r="AI341">
        <v>0</v>
      </c>
      <c r="AJ341">
        <v>0</v>
      </c>
      <c r="AK341">
        <v>0</v>
      </c>
      <c r="AL341">
        <v>0</v>
      </c>
      <c r="AM341">
        <v>0</v>
      </c>
      <c r="AN341">
        <v>0</v>
      </c>
      <c r="AO341">
        <v>0</v>
      </c>
      <c r="AP341">
        <v>0</v>
      </c>
      <c r="AQ341">
        <v>0</v>
      </c>
      <c r="AR341">
        <v>0</v>
      </c>
      <c r="AS341">
        <v>0</v>
      </c>
      <c r="AT341">
        <v>0</v>
      </c>
      <c r="AU341">
        <v>0</v>
      </c>
      <c r="AV341">
        <v>0</v>
      </c>
      <c r="AW341">
        <v>0</v>
      </c>
      <c r="AX341">
        <v>0</v>
      </c>
      <c r="AY341">
        <v>0</v>
      </c>
      <c r="AZ341">
        <v>0</v>
      </c>
      <c r="BA341">
        <v>0</v>
      </c>
      <c r="BB341">
        <v>0</v>
      </c>
      <c r="BC341">
        <v>0</v>
      </c>
      <c r="BD341">
        <v>0</v>
      </c>
      <c r="BE341">
        <v>0</v>
      </c>
      <c r="BF341">
        <v>0</v>
      </c>
      <c r="BG341">
        <v>0</v>
      </c>
      <c r="BH341">
        <v>0</v>
      </c>
      <c r="BI341">
        <v>0</v>
      </c>
      <c r="BJ341">
        <v>0</v>
      </c>
      <c r="BK341">
        <v>0</v>
      </c>
      <c r="BL341">
        <f t="shared" si="35"/>
        <v>0</v>
      </c>
      <c r="BM341">
        <f t="shared" si="36"/>
        <v>0</v>
      </c>
      <c r="BN341">
        <f t="shared" si="37"/>
        <v>0</v>
      </c>
      <c r="BO341" s="13">
        <f t="shared" si="38"/>
        <v>0</v>
      </c>
      <c r="BP341">
        <f t="shared" si="39"/>
        <v>0</v>
      </c>
      <c r="BQ341">
        <f t="shared" si="40"/>
        <v>0</v>
      </c>
      <c r="BR341">
        <f t="shared" si="41"/>
        <v>0</v>
      </c>
    </row>
    <row r="342" spans="1:70" x14ac:dyDescent="0.35">
      <c r="A342">
        <v>5</v>
      </c>
      <c r="B342">
        <v>0</v>
      </c>
      <c r="C342">
        <v>1</v>
      </c>
      <c r="D342">
        <v>1</v>
      </c>
      <c r="E342">
        <v>0</v>
      </c>
      <c r="F342">
        <v>0</v>
      </c>
      <c r="G342">
        <v>0</v>
      </c>
      <c r="H342">
        <v>0</v>
      </c>
      <c r="I342">
        <v>0</v>
      </c>
      <c r="J342">
        <v>0</v>
      </c>
      <c r="K342">
        <v>0</v>
      </c>
      <c r="L342">
        <v>0</v>
      </c>
      <c r="M342">
        <v>0</v>
      </c>
      <c r="N342">
        <v>0</v>
      </c>
      <c r="O342">
        <v>0</v>
      </c>
      <c r="P342">
        <v>0</v>
      </c>
      <c r="Q342">
        <v>0</v>
      </c>
      <c r="R342">
        <v>0</v>
      </c>
      <c r="S342">
        <v>0</v>
      </c>
      <c r="T342">
        <v>0</v>
      </c>
      <c r="U342">
        <v>0</v>
      </c>
      <c r="V342">
        <v>0</v>
      </c>
      <c r="W342">
        <v>0</v>
      </c>
      <c r="X342">
        <v>0</v>
      </c>
      <c r="Y342">
        <v>0</v>
      </c>
      <c r="Z342">
        <v>0</v>
      </c>
      <c r="AA342">
        <v>0</v>
      </c>
      <c r="AB342">
        <v>0</v>
      </c>
      <c r="AC342">
        <v>0</v>
      </c>
      <c r="AD342">
        <v>0</v>
      </c>
      <c r="AE342">
        <v>0</v>
      </c>
      <c r="AF342">
        <v>0</v>
      </c>
      <c r="AG342">
        <v>0</v>
      </c>
      <c r="AH342">
        <v>0</v>
      </c>
      <c r="AI342">
        <v>0</v>
      </c>
      <c r="AJ342">
        <v>0</v>
      </c>
      <c r="AK342">
        <v>0</v>
      </c>
      <c r="AL342">
        <v>0</v>
      </c>
      <c r="AM342">
        <v>0</v>
      </c>
      <c r="AN342">
        <v>0</v>
      </c>
      <c r="AO342">
        <v>0</v>
      </c>
      <c r="AP342">
        <v>0</v>
      </c>
      <c r="AQ342">
        <v>0</v>
      </c>
      <c r="AR342">
        <v>0</v>
      </c>
      <c r="AS342">
        <v>0</v>
      </c>
      <c r="AT342">
        <v>0</v>
      </c>
      <c r="AU342">
        <v>0</v>
      </c>
      <c r="AV342">
        <v>0</v>
      </c>
      <c r="AW342">
        <v>0</v>
      </c>
      <c r="AX342">
        <v>0</v>
      </c>
      <c r="AY342">
        <v>0</v>
      </c>
      <c r="AZ342">
        <v>0</v>
      </c>
      <c r="BA342">
        <v>0</v>
      </c>
      <c r="BB342">
        <v>0</v>
      </c>
      <c r="BC342">
        <v>0</v>
      </c>
      <c r="BD342">
        <v>0</v>
      </c>
      <c r="BE342">
        <v>0</v>
      </c>
      <c r="BF342">
        <v>0</v>
      </c>
      <c r="BG342">
        <v>0</v>
      </c>
      <c r="BH342">
        <v>0</v>
      </c>
      <c r="BI342">
        <v>0</v>
      </c>
      <c r="BJ342">
        <v>0</v>
      </c>
      <c r="BK342">
        <v>0</v>
      </c>
      <c r="BL342">
        <f t="shared" si="35"/>
        <v>0</v>
      </c>
      <c r="BM342">
        <f t="shared" si="36"/>
        <v>0</v>
      </c>
      <c r="BN342">
        <f t="shared" si="37"/>
        <v>0</v>
      </c>
      <c r="BO342" s="13">
        <f t="shared" si="38"/>
        <v>0</v>
      </c>
      <c r="BP342">
        <f t="shared" si="39"/>
        <v>0</v>
      </c>
      <c r="BQ342">
        <f t="shared" si="40"/>
        <v>0</v>
      </c>
      <c r="BR342">
        <f t="shared" si="41"/>
        <v>0</v>
      </c>
    </row>
    <row r="343" spans="1:70" x14ac:dyDescent="0.35">
      <c r="A343">
        <v>5</v>
      </c>
      <c r="B343">
        <v>0</v>
      </c>
      <c r="C343">
        <v>1</v>
      </c>
      <c r="D343">
        <v>1</v>
      </c>
      <c r="E343">
        <v>0</v>
      </c>
      <c r="F343">
        <v>0</v>
      </c>
      <c r="G343">
        <v>0</v>
      </c>
      <c r="H343">
        <v>0</v>
      </c>
      <c r="I343">
        <v>0</v>
      </c>
      <c r="J343">
        <v>0</v>
      </c>
      <c r="K343">
        <v>0</v>
      </c>
      <c r="L343">
        <v>0</v>
      </c>
      <c r="M343">
        <v>0</v>
      </c>
      <c r="N343">
        <v>0</v>
      </c>
      <c r="O343">
        <v>0</v>
      </c>
      <c r="P343">
        <v>0</v>
      </c>
      <c r="Q343">
        <v>0</v>
      </c>
      <c r="R343">
        <v>0</v>
      </c>
      <c r="S343">
        <v>0</v>
      </c>
      <c r="T343">
        <v>0</v>
      </c>
      <c r="U343">
        <v>0</v>
      </c>
      <c r="V343">
        <v>0</v>
      </c>
      <c r="W343">
        <v>0</v>
      </c>
      <c r="X343">
        <v>0</v>
      </c>
      <c r="Y343">
        <v>0</v>
      </c>
      <c r="Z343">
        <v>0</v>
      </c>
      <c r="AA343">
        <v>0</v>
      </c>
      <c r="AB343">
        <v>0</v>
      </c>
      <c r="AC343">
        <v>0</v>
      </c>
      <c r="AD343">
        <v>0</v>
      </c>
      <c r="AE343">
        <v>0</v>
      </c>
      <c r="AF343">
        <v>0</v>
      </c>
      <c r="AG343">
        <v>0</v>
      </c>
      <c r="AH343">
        <v>0</v>
      </c>
      <c r="AI343">
        <v>0</v>
      </c>
      <c r="AJ343">
        <v>0</v>
      </c>
      <c r="AK343">
        <v>0</v>
      </c>
      <c r="AL343">
        <v>0</v>
      </c>
      <c r="AM343">
        <v>0</v>
      </c>
      <c r="AN343">
        <v>0</v>
      </c>
      <c r="AO343">
        <v>0</v>
      </c>
      <c r="AP343">
        <v>0</v>
      </c>
      <c r="AQ343">
        <v>0</v>
      </c>
      <c r="AR343">
        <v>0</v>
      </c>
      <c r="AS343">
        <v>0</v>
      </c>
      <c r="AT343">
        <v>0</v>
      </c>
      <c r="AU343">
        <v>0</v>
      </c>
      <c r="AV343">
        <v>0</v>
      </c>
      <c r="AW343">
        <v>0</v>
      </c>
      <c r="AX343">
        <v>0</v>
      </c>
      <c r="AY343">
        <v>0</v>
      </c>
      <c r="AZ343">
        <v>0</v>
      </c>
      <c r="BA343">
        <v>0</v>
      </c>
      <c r="BB343">
        <v>0</v>
      </c>
      <c r="BC343">
        <v>0</v>
      </c>
      <c r="BD343">
        <v>0</v>
      </c>
      <c r="BE343">
        <v>0</v>
      </c>
      <c r="BF343">
        <v>0</v>
      </c>
      <c r="BG343">
        <v>0</v>
      </c>
      <c r="BH343">
        <v>0</v>
      </c>
      <c r="BI343">
        <v>0</v>
      </c>
      <c r="BJ343">
        <v>0</v>
      </c>
      <c r="BK343">
        <v>0</v>
      </c>
      <c r="BL343">
        <f t="shared" si="35"/>
        <v>0</v>
      </c>
      <c r="BM343">
        <f t="shared" si="36"/>
        <v>0</v>
      </c>
      <c r="BN343">
        <f t="shared" si="37"/>
        <v>0</v>
      </c>
      <c r="BO343" s="13">
        <f t="shared" si="38"/>
        <v>0</v>
      </c>
      <c r="BP343">
        <f t="shared" si="39"/>
        <v>0</v>
      </c>
      <c r="BQ343">
        <f t="shared" si="40"/>
        <v>0</v>
      </c>
      <c r="BR343">
        <f t="shared" si="41"/>
        <v>0</v>
      </c>
    </row>
    <row r="344" spans="1:70" x14ac:dyDescent="0.35">
      <c r="A344">
        <v>5</v>
      </c>
      <c r="B344">
        <v>0</v>
      </c>
      <c r="C344">
        <v>1</v>
      </c>
      <c r="D344">
        <v>1</v>
      </c>
      <c r="E344">
        <v>0</v>
      </c>
      <c r="F344">
        <v>0</v>
      </c>
      <c r="G344">
        <v>0</v>
      </c>
      <c r="H344">
        <v>0</v>
      </c>
      <c r="I344">
        <v>0</v>
      </c>
      <c r="J344">
        <v>0</v>
      </c>
      <c r="K344">
        <v>0</v>
      </c>
      <c r="L344">
        <v>0</v>
      </c>
      <c r="M344">
        <v>0</v>
      </c>
      <c r="N344">
        <v>0</v>
      </c>
      <c r="O344">
        <v>0</v>
      </c>
      <c r="P344">
        <v>0</v>
      </c>
      <c r="Q344">
        <v>0</v>
      </c>
      <c r="R344">
        <v>0</v>
      </c>
      <c r="S344">
        <v>0</v>
      </c>
      <c r="T344">
        <v>0</v>
      </c>
      <c r="U344">
        <v>0</v>
      </c>
      <c r="V344">
        <v>0</v>
      </c>
      <c r="W344">
        <v>0</v>
      </c>
      <c r="X344">
        <v>0</v>
      </c>
      <c r="Y344">
        <v>0</v>
      </c>
      <c r="Z344">
        <v>0</v>
      </c>
      <c r="AA344">
        <v>0</v>
      </c>
      <c r="AB344">
        <v>0</v>
      </c>
      <c r="AC344">
        <v>0</v>
      </c>
      <c r="AD344">
        <v>0</v>
      </c>
      <c r="AE344">
        <v>0</v>
      </c>
      <c r="AF344">
        <v>0</v>
      </c>
      <c r="AG344">
        <v>0</v>
      </c>
      <c r="AH344">
        <v>0</v>
      </c>
      <c r="AI344">
        <v>0</v>
      </c>
      <c r="AJ344">
        <v>0</v>
      </c>
      <c r="AK344">
        <v>0</v>
      </c>
      <c r="AL344">
        <v>0</v>
      </c>
      <c r="AM344">
        <v>0</v>
      </c>
      <c r="AN344">
        <v>0</v>
      </c>
      <c r="AO344">
        <v>0</v>
      </c>
      <c r="AP344">
        <v>0</v>
      </c>
      <c r="AQ344">
        <v>0</v>
      </c>
      <c r="AR344">
        <v>0</v>
      </c>
      <c r="AS344">
        <v>0</v>
      </c>
      <c r="AT344">
        <v>0</v>
      </c>
      <c r="AU344">
        <v>0</v>
      </c>
      <c r="AV344">
        <v>0</v>
      </c>
      <c r="AW344">
        <v>0</v>
      </c>
      <c r="AX344">
        <v>0</v>
      </c>
      <c r="AY344">
        <v>0</v>
      </c>
      <c r="AZ344">
        <v>0</v>
      </c>
      <c r="BA344">
        <v>0</v>
      </c>
      <c r="BB344">
        <v>0</v>
      </c>
      <c r="BC344">
        <v>0</v>
      </c>
      <c r="BD344">
        <v>0</v>
      </c>
      <c r="BE344">
        <v>0</v>
      </c>
      <c r="BF344">
        <v>0</v>
      </c>
      <c r="BG344">
        <v>0</v>
      </c>
      <c r="BH344">
        <v>0</v>
      </c>
      <c r="BI344">
        <v>0</v>
      </c>
      <c r="BJ344">
        <v>0</v>
      </c>
      <c r="BK344">
        <v>0</v>
      </c>
      <c r="BL344">
        <f t="shared" si="35"/>
        <v>0</v>
      </c>
      <c r="BM344">
        <f t="shared" si="36"/>
        <v>0</v>
      </c>
      <c r="BN344">
        <f t="shared" si="37"/>
        <v>0</v>
      </c>
      <c r="BO344" s="13">
        <f t="shared" si="38"/>
        <v>0</v>
      </c>
      <c r="BP344">
        <f t="shared" si="39"/>
        <v>0</v>
      </c>
      <c r="BQ344">
        <f t="shared" si="40"/>
        <v>0</v>
      </c>
      <c r="BR344">
        <f t="shared" si="41"/>
        <v>0</v>
      </c>
    </row>
    <row r="345" spans="1:70" x14ac:dyDescent="0.35">
      <c r="A345">
        <v>5</v>
      </c>
      <c r="B345">
        <v>0</v>
      </c>
      <c r="C345">
        <v>1</v>
      </c>
      <c r="D345">
        <v>1</v>
      </c>
      <c r="E345">
        <v>0</v>
      </c>
      <c r="F345">
        <v>0</v>
      </c>
      <c r="G345">
        <v>0</v>
      </c>
      <c r="H345">
        <v>0</v>
      </c>
      <c r="I345">
        <v>0</v>
      </c>
      <c r="J345">
        <v>0</v>
      </c>
      <c r="K345">
        <v>0</v>
      </c>
      <c r="L345">
        <v>0</v>
      </c>
      <c r="M345">
        <v>0</v>
      </c>
      <c r="N345">
        <v>0</v>
      </c>
      <c r="O345">
        <v>0</v>
      </c>
      <c r="P345">
        <v>0</v>
      </c>
      <c r="Q345">
        <v>0</v>
      </c>
      <c r="R345">
        <v>0</v>
      </c>
      <c r="S345">
        <v>0</v>
      </c>
      <c r="T345">
        <v>0</v>
      </c>
      <c r="U345">
        <v>0</v>
      </c>
      <c r="V345">
        <v>0</v>
      </c>
      <c r="W345">
        <v>0</v>
      </c>
      <c r="X345">
        <v>0</v>
      </c>
      <c r="Y345">
        <v>0</v>
      </c>
      <c r="Z345">
        <v>0</v>
      </c>
      <c r="AA345">
        <v>0</v>
      </c>
      <c r="AB345">
        <v>0</v>
      </c>
      <c r="AC345">
        <v>0</v>
      </c>
      <c r="AD345">
        <v>0</v>
      </c>
      <c r="AE345">
        <v>0</v>
      </c>
      <c r="AF345">
        <v>0</v>
      </c>
      <c r="AG345">
        <v>0</v>
      </c>
      <c r="AH345">
        <v>0</v>
      </c>
      <c r="AI345">
        <v>0</v>
      </c>
      <c r="AJ345">
        <v>0</v>
      </c>
      <c r="AK345">
        <v>0</v>
      </c>
      <c r="AL345">
        <v>0</v>
      </c>
      <c r="AM345">
        <v>0</v>
      </c>
      <c r="AN345">
        <v>0</v>
      </c>
      <c r="AO345">
        <v>0</v>
      </c>
      <c r="AP345">
        <v>0</v>
      </c>
      <c r="AQ345">
        <v>0</v>
      </c>
      <c r="AR345">
        <v>0</v>
      </c>
      <c r="AS345">
        <v>0</v>
      </c>
      <c r="AT345">
        <v>0</v>
      </c>
      <c r="AU345">
        <v>0</v>
      </c>
      <c r="AV345">
        <v>0</v>
      </c>
      <c r="AW345">
        <v>0</v>
      </c>
      <c r="AX345">
        <v>0</v>
      </c>
      <c r="AY345">
        <v>0</v>
      </c>
      <c r="AZ345">
        <v>0</v>
      </c>
      <c r="BA345">
        <v>0</v>
      </c>
      <c r="BB345">
        <v>0</v>
      </c>
      <c r="BC345">
        <v>0</v>
      </c>
      <c r="BD345">
        <v>0</v>
      </c>
      <c r="BE345">
        <v>0</v>
      </c>
      <c r="BF345">
        <v>0</v>
      </c>
      <c r="BG345">
        <v>0</v>
      </c>
      <c r="BH345">
        <v>0</v>
      </c>
      <c r="BI345">
        <v>0</v>
      </c>
      <c r="BJ345">
        <v>0</v>
      </c>
      <c r="BK345">
        <v>0</v>
      </c>
      <c r="BL345">
        <f t="shared" si="35"/>
        <v>0</v>
      </c>
      <c r="BM345">
        <f t="shared" si="36"/>
        <v>0</v>
      </c>
      <c r="BN345">
        <f t="shared" si="37"/>
        <v>0</v>
      </c>
      <c r="BO345" s="13">
        <f t="shared" si="38"/>
        <v>0</v>
      </c>
      <c r="BP345">
        <f t="shared" si="39"/>
        <v>0</v>
      </c>
      <c r="BQ345">
        <f t="shared" si="40"/>
        <v>0</v>
      </c>
      <c r="BR345">
        <f t="shared" si="41"/>
        <v>0</v>
      </c>
    </row>
    <row r="346" spans="1:70" x14ac:dyDescent="0.35">
      <c r="A346">
        <v>5</v>
      </c>
      <c r="B346">
        <v>0</v>
      </c>
      <c r="C346">
        <v>1</v>
      </c>
      <c r="D346">
        <v>1</v>
      </c>
      <c r="E346">
        <v>0</v>
      </c>
      <c r="F346">
        <v>0</v>
      </c>
      <c r="G346">
        <v>0</v>
      </c>
      <c r="H346">
        <v>0</v>
      </c>
      <c r="I346">
        <v>0</v>
      </c>
      <c r="J346">
        <v>0</v>
      </c>
      <c r="K346">
        <v>0</v>
      </c>
      <c r="L346">
        <v>0</v>
      </c>
      <c r="M346">
        <v>0</v>
      </c>
      <c r="N346">
        <v>0</v>
      </c>
      <c r="O346">
        <v>0</v>
      </c>
      <c r="P346">
        <v>0</v>
      </c>
      <c r="Q346">
        <v>0</v>
      </c>
      <c r="R346">
        <v>0</v>
      </c>
      <c r="S346">
        <v>0</v>
      </c>
      <c r="T346">
        <v>0</v>
      </c>
      <c r="U346">
        <v>0</v>
      </c>
      <c r="V346">
        <v>0</v>
      </c>
      <c r="W346">
        <v>0</v>
      </c>
      <c r="X346">
        <v>0</v>
      </c>
      <c r="Y346">
        <v>0</v>
      </c>
      <c r="Z346">
        <v>0</v>
      </c>
      <c r="AA346">
        <v>0</v>
      </c>
      <c r="AB346">
        <v>0</v>
      </c>
      <c r="AC346">
        <v>0</v>
      </c>
      <c r="AD346">
        <v>0</v>
      </c>
      <c r="AE346">
        <v>0</v>
      </c>
      <c r="AF346">
        <v>0</v>
      </c>
      <c r="AG346">
        <v>0</v>
      </c>
      <c r="AH346">
        <v>0</v>
      </c>
      <c r="AI346">
        <v>0</v>
      </c>
      <c r="AJ346">
        <v>0</v>
      </c>
      <c r="AK346">
        <v>0</v>
      </c>
      <c r="AL346">
        <v>0</v>
      </c>
      <c r="AM346">
        <v>0</v>
      </c>
      <c r="AN346">
        <v>0</v>
      </c>
      <c r="AO346">
        <v>0</v>
      </c>
      <c r="AP346">
        <v>0</v>
      </c>
      <c r="AQ346">
        <v>0</v>
      </c>
      <c r="AR346">
        <v>0</v>
      </c>
      <c r="AS346">
        <v>0</v>
      </c>
      <c r="AT346">
        <v>0</v>
      </c>
      <c r="AU346">
        <v>0</v>
      </c>
      <c r="AV346">
        <v>0</v>
      </c>
      <c r="AW346">
        <v>0</v>
      </c>
      <c r="AX346">
        <v>0</v>
      </c>
      <c r="AY346">
        <v>0</v>
      </c>
      <c r="AZ346">
        <v>0</v>
      </c>
      <c r="BA346">
        <v>0</v>
      </c>
      <c r="BB346">
        <v>0</v>
      </c>
      <c r="BC346">
        <v>0</v>
      </c>
      <c r="BD346">
        <v>0</v>
      </c>
      <c r="BE346">
        <v>0</v>
      </c>
      <c r="BF346">
        <v>0</v>
      </c>
      <c r="BG346">
        <v>0</v>
      </c>
      <c r="BH346">
        <v>0</v>
      </c>
      <c r="BI346">
        <v>0</v>
      </c>
      <c r="BJ346">
        <v>0</v>
      </c>
      <c r="BK346">
        <v>0</v>
      </c>
      <c r="BL346">
        <f t="shared" si="35"/>
        <v>0</v>
      </c>
      <c r="BM346">
        <f t="shared" si="36"/>
        <v>0</v>
      </c>
      <c r="BN346">
        <f t="shared" si="37"/>
        <v>0</v>
      </c>
      <c r="BO346" s="13">
        <f t="shared" si="38"/>
        <v>0</v>
      </c>
      <c r="BP346">
        <f t="shared" si="39"/>
        <v>0</v>
      </c>
      <c r="BQ346">
        <f t="shared" si="40"/>
        <v>0</v>
      </c>
      <c r="BR346">
        <f t="shared" si="41"/>
        <v>0</v>
      </c>
    </row>
    <row r="347" spans="1:70" x14ac:dyDescent="0.35">
      <c r="A347">
        <v>5</v>
      </c>
      <c r="B347">
        <v>1</v>
      </c>
      <c r="C347">
        <v>1</v>
      </c>
      <c r="D347">
        <v>1</v>
      </c>
      <c r="E347">
        <v>0</v>
      </c>
      <c r="F347">
        <v>0</v>
      </c>
      <c r="G347">
        <v>0</v>
      </c>
      <c r="H347">
        <v>0</v>
      </c>
      <c r="I347">
        <v>0</v>
      </c>
      <c r="J347">
        <v>0</v>
      </c>
      <c r="K347">
        <v>0</v>
      </c>
      <c r="L347">
        <v>0</v>
      </c>
      <c r="M347">
        <v>0</v>
      </c>
      <c r="N347">
        <v>0</v>
      </c>
      <c r="O347">
        <v>0</v>
      </c>
      <c r="P347">
        <v>0</v>
      </c>
      <c r="Q347">
        <v>0</v>
      </c>
      <c r="R347">
        <v>0</v>
      </c>
      <c r="S347">
        <v>0</v>
      </c>
      <c r="T347">
        <v>0</v>
      </c>
      <c r="U347">
        <v>0</v>
      </c>
      <c r="V347">
        <v>0</v>
      </c>
      <c r="W347">
        <v>0</v>
      </c>
      <c r="X347">
        <v>0</v>
      </c>
      <c r="Y347">
        <v>0</v>
      </c>
      <c r="Z347">
        <v>0</v>
      </c>
      <c r="AA347">
        <v>0</v>
      </c>
      <c r="AB347">
        <v>0</v>
      </c>
      <c r="AC347">
        <v>0</v>
      </c>
      <c r="AD347">
        <v>0</v>
      </c>
      <c r="AE347">
        <v>0</v>
      </c>
      <c r="AF347" s="13">
        <v>0</v>
      </c>
      <c r="AG347" s="13">
        <v>0</v>
      </c>
      <c r="AH347" s="13">
        <v>0</v>
      </c>
      <c r="AI347" s="13">
        <v>0</v>
      </c>
      <c r="AJ347" s="13">
        <v>0</v>
      </c>
      <c r="AK347" s="13">
        <v>0</v>
      </c>
      <c r="AL347">
        <v>0</v>
      </c>
      <c r="AM347">
        <v>0</v>
      </c>
      <c r="AN347">
        <v>0</v>
      </c>
      <c r="AO347">
        <v>0</v>
      </c>
      <c r="AP347">
        <v>0</v>
      </c>
      <c r="AQ347">
        <v>0</v>
      </c>
      <c r="AR347">
        <v>0</v>
      </c>
      <c r="AS347">
        <v>0</v>
      </c>
      <c r="AT347">
        <v>0</v>
      </c>
      <c r="AU347">
        <v>0</v>
      </c>
      <c r="AV347">
        <v>0</v>
      </c>
      <c r="AW347">
        <v>0</v>
      </c>
      <c r="AX347">
        <v>0</v>
      </c>
      <c r="AY347">
        <v>0</v>
      </c>
      <c r="AZ347">
        <v>0</v>
      </c>
      <c r="BA347">
        <v>0</v>
      </c>
      <c r="BB347">
        <v>0</v>
      </c>
      <c r="BC347">
        <v>0</v>
      </c>
      <c r="BD347">
        <v>0</v>
      </c>
      <c r="BE347">
        <v>0</v>
      </c>
      <c r="BF347">
        <v>0</v>
      </c>
      <c r="BG347">
        <v>0</v>
      </c>
      <c r="BH347">
        <v>0</v>
      </c>
      <c r="BI347">
        <v>0</v>
      </c>
      <c r="BJ347">
        <v>0</v>
      </c>
      <c r="BK347">
        <v>0</v>
      </c>
      <c r="BL347">
        <f t="shared" si="35"/>
        <v>0</v>
      </c>
      <c r="BM347">
        <f t="shared" si="36"/>
        <v>0</v>
      </c>
      <c r="BN347">
        <f t="shared" si="37"/>
        <v>0</v>
      </c>
      <c r="BO347" s="13">
        <f t="shared" si="38"/>
        <v>0</v>
      </c>
      <c r="BP347">
        <f t="shared" si="39"/>
        <v>0</v>
      </c>
      <c r="BQ347">
        <f t="shared" si="40"/>
        <v>0</v>
      </c>
      <c r="BR347">
        <f t="shared" si="41"/>
        <v>0</v>
      </c>
    </row>
    <row r="348" spans="1:70" x14ac:dyDescent="0.35">
      <c r="A348">
        <v>5</v>
      </c>
      <c r="B348">
        <v>1</v>
      </c>
      <c r="C348">
        <v>1</v>
      </c>
      <c r="D348">
        <v>1</v>
      </c>
      <c r="E348">
        <v>0</v>
      </c>
      <c r="F348">
        <v>0</v>
      </c>
      <c r="G348">
        <v>0</v>
      </c>
      <c r="H348">
        <v>0</v>
      </c>
      <c r="I348">
        <v>0</v>
      </c>
      <c r="J348">
        <v>0</v>
      </c>
      <c r="K348">
        <v>0</v>
      </c>
      <c r="L348">
        <v>0</v>
      </c>
      <c r="M348">
        <v>0</v>
      </c>
      <c r="N348">
        <v>0</v>
      </c>
      <c r="O348">
        <v>0</v>
      </c>
      <c r="P348">
        <v>0</v>
      </c>
      <c r="Q348">
        <v>0</v>
      </c>
      <c r="R348">
        <v>0</v>
      </c>
      <c r="S348">
        <v>0</v>
      </c>
      <c r="T348">
        <v>0</v>
      </c>
      <c r="U348">
        <v>0</v>
      </c>
      <c r="V348">
        <v>0</v>
      </c>
      <c r="W348">
        <v>0</v>
      </c>
      <c r="X348">
        <v>0</v>
      </c>
      <c r="Y348">
        <v>0</v>
      </c>
      <c r="Z348">
        <v>0</v>
      </c>
      <c r="AA348">
        <v>0</v>
      </c>
      <c r="AB348">
        <v>0</v>
      </c>
      <c r="AC348">
        <v>0</v>
      </c>
      <c r="AD348">
        <v>0</v>
      </c>
      <c r="AE348">
        <v>0</v>
      </c>
      <c r="AF348" s="13">
        <v>0</v>
      </c>
      <c r="AG348" s="13">
        <v>0</v>
      </c>
      <c r="AH348" s="13">
        <v>0</v>
      </c>
      <c r="AI348" s="13">
        <v>0</v>
      </c>
      <c r="AJ348" s="13">
        <v>0</v>
      </c>
      <c r="AK348" s="13">
        <v>0</v>
      </c>
      <c r="AL348">
        <v>0</v>
      </c>
      <c r="AM348">
        <v>0</v>
      </c>
      <c r="AN348">
        <v>0</v>
      </c>
      <c r="AO348">
        <v>0</v>
      </c>
      <c r="AP348">
        <v>0</v>
      </c>
      <c r="AQ348">
        <v>0</v>
      </c>
      <c r="AR348">
        <v>0</v>
      </c>
      <c r="AS348">
        <v>0</v>
      </c>
      <c r="AT348">
        <v>0</v>
      </c>
      <c r="AU348">
        <v>0</v>
      </c>
      <c r="AV348">
        <v>0</v>
      </c>
      <c r="AW348">
        <v>0</v>
      </c>
      <c r="AX348">
        <v>0</v>
      </c>
      <c r="AY348">
        <v>0</v>
      </c>
      <c r="AZ348">
        <v>0</v>
      </c>
      <c r="BA348">
        <v>0</v>
      </c>
      <c r="BB348">
        <v>0</v>
      </c>
      <c r="BC348">
        <v>0</v>
      </c>
      <c r="BD348">
        <v>0</v>
      </c>
      <c r="BE348">
        <v>0</v>
      </c>
      <c r="BF348">
        <v>0</v>
      </c>
      <c r="BG348">
        <v>0</v>
      </c>
      <c r="BH348">
        <v>0</v>
      </c>
      <c r="BI348">
        <v>0</v>
      </c>
      <c r="BJ348">
        <v>0</v>
      </c>
      <c r="BK348">
        <v>0</v>
      </c>
      <c r="BL348">
        <f t="shared" si="35"/>
        <v>0</v>
      </c>
      <c r="BM348">
        <f t="shared" si="36"/>
        <v>0</v>
      </c>
      <c r="BN348">
        <f t="shared" si="37"/>
        <v>0</v>
      </c>
      <c r="BO348" s="13">
        <f t="shared" si="38"/>
        <v>0</v>
      </c>
      <c r="BP348">
        <f t="shared" si="39"/>
        <v>0</v>
      </c>
      <c r="BQ348">
        <f t="shared" si="40"/>
        <v>0</v>
      </c>
      <c r="BR348">
        <f t="shared" si="41"/>
        <v>0</v>
      </c>
    </row>
    <row r="349" spans="1:70" x14ac:dyDescent="0.35">
      <c r="A349">
        <v>5</v>
      </c>
      <c r="B349">
        <v>1</v>
      </c>
      <c r="C349">
        <v>1</v>
      </c>
      <c r="D349">
        <v>1</v>
      </c>
      <c r="E349">
        <v>0</v>
      </c>
      <c r="F349">
        <v>0</v>
      </c>
      <c r="G349">
        <v>0</v>
      </c>
      <c r="H349">
        <v>0</v>
      </c>
      <c r="I349">
        <v>0</v>
      </c>
      <c r="J349">
        <v>0</v>
      </c>
      <c r="K349">
        <v>0</v>
      </c>
      <c r="L349">
        <v>0</v>
      </c>
      <c r="M349">
        <v>0</v>
      </c>
      <c r="N349">
        <v>0</v>
      </c>
      <c r="O349">
        <v>0</v>
      </c>
      <c r="P349">
        <v>0</v>
      </c>
      <c r="Q349">
        <v>0</v>
      </c>
      <c r="R349">
        <v>0</v>
      </c>
      <c r="S349">
        <v>0</v>
      </c>
      <c r="T349">
        <v>0</v>
      </c>
      <c r="U349">
        <v>0</v>
      </c>
      <c r="V349">
        <v>0</v>
      </c>
      <c r="W349">
        <v>0</v>
      </c>
      <c r="X349">
        <v>0</v>
      </c>
      <c r="Y349">
        <v>0</v>
      </c>
      <c r="Z349">
        <v>0</v>
      </c>
      <c r="AA349">
        <v>0</v>
      </c>
      <c r="AB349">
        <v>0</v>
      </c>
      <c r="AC349">
        <v>0</v>
      </c>
      <c r="AD349">
        <v>0</v>
      </c>
      <c r="AE349">
        <v>0</v>
      </c>
      <c r="AF349" s="13">
        <v>0</v>
      </c>
      <c r="AG349" s="13">
        <v>0</v>
      </c>
      <c r="AH349" s="13">
        <v>0</v>
      </c>
      <c r="AI349" s="13">
        <v>0</v>
      </c>
      <c r="AJ349" s="13">
        <v>0</v>
      </c>
      <c r="AK349" s="13">
        <v>0</v>
      </c>
      <c r="AL349">
        <v>0</v>
      </c>
      <c r="AM349">
        <v>0</v>
      </c>
      <c r="AN349">
        <v>0</v>
      </c>
      <c r="AO349">
        <v>0</v>
      </c>
      <c r="AP349">
        <v>0</v>
      </c>
      <c r="AQ349">
        <v>0</v>
      </c>
      <c r="AR349">
        <v>0</v>
      </c>
      <c r="AS349">
        <v>0</v>
      </c>
      <c r="AT349">
        <v>0</v>
      </c>
      <c r="AU349">
        <v>0</v>
      </c>
      <c r="AV349">
        <v>0</v>
      </c>
      <c r="AW349">
        <v>0</v>
      </c>
      <c r="AX349">
        <v>0</v>
      </c>
      <c r="AY349">
        <v>0</v>
      </c>
      <c r="AZ349">
        <v>0</v>
      </c>
      <c r="BA349">
        <v>0</v>
      </c>
      <c r="BB349">
        <v>0</v>
      </c>
      <c r="BC349">
        <v>0</v>
      </c>
      <c r="BD349">
        <v>0</v>
      </c>
      <c r="BE349">
        <v>0</v>
      </c>
      <c r="BF349">
        <v>0</v>
      </c>
      <c r="BG349">
        <v>0</v>
      </c>
      <c r="BH349">
        <v>0</v>
      </c>
      <c r="BI349">
        <v>0</v>
      </c>
      <c r="BJ349">
        <v>0</v>
      </c>
      <c r="BK349">
        <v>0</v>
      </c>
      <c r="BL349">
        <f t="shared" si="35"/>
        <v>0</v>
      </c>
      <c r="BM349">
        <f t="shared" si="36"/>
        <v>0</v>
      </c>
      <c r="BN349">
        <f t="shared" si="37"/>
        <v>0</v>
      </c>
      <c r="BO349" s="13">
        <f t="shared" si="38"/>
        <v>0</v>
      </c>
      <c r="BP349">
        <f t="shared" si="39"/>
        <v>0</v>
      </c>
      <c r="BQ349">
        <f t="shared" si="40"/>
        <v>0</v>
      </c>
      <c r="BR349">
        <f t="shared" si="41"/>
        <v>0</v>
      </c>
    </row>
    <row r="350" spans="1:70" x14ac:dyDescent="0.35">
      <c r="A350">
        <v>5</v>
      </c>
      <c r="B350">
        <v>1</v>
      </c>
      <c r="C350">
        <v>1</v>
      </c>
      <c r="D350">
        <v>1</v>
      </c>
      <c r="E350">
        <v>0</v>
      </c>
      <c r="F350">
        <v>0</v>
      </c>
      <c r="G350">
        <v>0</v>
      </c>
      <c r="H350">
        <v>0</v>
      </c>
      <c r="I350">
        <v>0</v>
      </c>
      <c r="J350">
        <v>0</v>
      </c>
      <c r="K350">
        <v>0</v>
      </c>
      <c r="L350">
        <v>0</v>
      </c>
      <c r="M350">
        <v>0</v>
      </c>
      <c r="N350">
        <v>0</v>
      </c>
      <c r="O350">
        <v>0</v>
      </c>
      <c r="P350">
        <v>0</v>
      </c>
      <c r="Q350">
        <v>0</v>
      </c>
      <c r="R350">
        <v>0</v>
      </c>
      <c r="S350">
        <v>0</v>
      </c>
      <c r="T350">
        <v>0</v>
      </c>
      <c r="U350">
        <v>0</v>
      </c>
      <c r="V350">
        <v>0</v>
      </c>
      <c r="W350">
        <v>0</v>
      </c>
      <c r="X350">
        <v>0</v>
      </c>
      <c r="Y350">
        <v>0</v>
      </c>
      <c r="Z350">
        <v>0</v>
      </c>
      <c r="AA350">
        <v>0</v>
      </c>
      <c r="AB350">
        <v>0</v>
      </c>
      <c r="AC350">
        <v>0</v>
      </c>
      <c r="AD350">
        <v>0</v>
      </c>
      <c r="AE350">
        <v>0</v>
      </c>
      <c r="AF350" s="13">
        <v>0</v>
      </c>
      <c r="AG350" s="13">
        <v>0</v>
      </c>
      <c r="AH350" s="13">
        <v>0</v>
      </c>
      <c r="AI350" s="13">
        <v>0</v>
      </c>
      <c r="AJ350" s="13">
        <v>0</v>
      </c>
      <c r="AK350" s="13">
        <v>0</v>
      </c>
      <c r="AL350">
        <v>0</v>
      </c>
      <c r="AM350">
        <v>0</v>
      </c>
      <c r="AN350">
        <v>0</v>
      </c>
      <c r="AO350">
        <v>0</v>
      </c>
      <c r="AP350">
        <v>0</v>
      </c>
      <c r="AQ350">
        <v>0</v>
      </c>
      <c r="AR350">
        <v>0</v>
      </c>
      <c r="AS350">
        <v>0</v>
      </c>
      <c r="AT350">
        <v>0</v>
      </c>
      <c r="AU350">
        <v>0</v>
      </c>
      <c r="AV350">
        <v>0</v>
      </c>
      <c r="AW350">
        <v>0</v>
      </c>
      <c r="AX350">
        <v>0</v>
      </c>
      <c r="AY350">
        <v>0</v>
      </c>
      <c r="AZ350">
        <v>0</v>
      </c>
      <c r="BA350">
        <v>0</v>
      </c>
      <c r="BB350">
        <v>0</v>
      </c>
      <c r="BC350">
        <v>0</v>
      </c>
      <c r="BD350">
        <v>0</v>
      </c>
      <c r="BE350">
        <v>0</v>
      </c>
      <c r="BF350">
        <v>0</v>
      </c>
      <c r="BG350">
        <v>0</v>
      </c>
      <c r="BH350">
        <v>0</v>
      </c>
      <c r="BI350">
        <v>0</v>
      </c>
      <c r="BJ350">
        <v>0</v>
      </c>
      <c r="BK350">
        <v>0</v>
      </c>
      <c r="BL350">
        <f t="shared" si="35"/>
        <v>0</v>
      </c>
      <c r="BM350">
        <f t="shared" si="36"/>
        <v>0</v>
      </c>
      <c r="BN350">
        <f t="shared" si="37"/>
        <v>0</v>
      </c>
      <c r="BO350" s="13">
        <f t="shared" si="38"/>
        <v>0</v>
      </c>
      <c r="BP350">
        <f t="shared" si="39"/>
        <v>0</v>
      </c>
      <c r="BQ350">
        <f t="shared" si="40"/>
        <v>0</v>
      </c>
      <c r="BR350">
        <f t="shared" si="41"/>
        <v>0</v>
      </c>
    </row>
    <row r="351" spans="1:70" x14ac:dyDescent="0.35">
      <c r="A351">
        <v>5</v>
      </c>
      <c r="B351">
        <v>1</v>
      </c>
      <c r="C351">
        <v>1</v>
      </c>
      <c r="D351">
        <v>1</v>
      </c>
      <c r="E351">
        <v>0</v>
      </c>
      <c r="F351">
        <v>0</v>
      </c>
      <c r="G351">
        <v>0</v>
      </c>
      <c r="H351">
        <v>0</v>
      </c>
      <c r="I351">
        <v>0</v>
      </c>
      <c r="J351">
        <v>0</v>
      </c>
      <c r="K351">
        <v>0</v>
      </c>
      <c r="L351">
        <v>0</v>
      </c>
      <c r="M351">
        <v>0</v>
      </c>
      <c r="N351">
        <v>0</v>
      </c>
      <c r="O351">
        <v>0</v>
      </c>
      <c r="P351">
        <v>0</v>
      </c>
      <c r="Q351">
        <v>0</v>
      </c>
      <c r="R351">
        <v>0</v>
      </c>
      <c r="S351">
        <v>0</v>
      </c>
      <c r="T351">
        <v>0</v>
      </c>
      <c r="U351">
        <v>0</v>
      </c>
      <c r="V351">
        <v>0</v>
      </c>
      <c r="W351">
        <v>0</v>
      </c>
      <c r="X351">
        <v>0</v>
      </c>
      <c r="Y351">
        <v>0</v>
      </c>
      <c r="Z351">
        <v>0</v>
      </c>
      <c r="AA351">
        <v>0</v>
      </c>
      <c r="AB351">
        <v>0</v>
      </c>
      <c r="AC351">
        <v>0</v>
      </c>
      <c r="AD351">
        <v>0</v>
      </c>
      <c r="AE351">
        <v>0</v>
      </c>
      <c r="AF351" s="13">
        <v>0</v>
      </c>
      <c r="AG351" s="13">
        <v>0</v>
      </c>
      <c r="AH351" s="13">
        <v>0</v>
      </c>
      <c r="AI351" s="13">
        <v>0</v>
      </c>
      <c r="AJ351" s="13">
        <v>0</v>
      </c>
      <c r="AK351" s="13">
        <v>0</v>
      </c>
      <c r="AL351">
        <v>0</v>
      </c>
      <c r="AM351">
        <v>0</v>
      </c>
      <c r="AN351">
        <v>0</v>
      </c>
      <c r="AO351">
        <v>0</v>
      </c>
      <c r="AP351">
        <v>0</v>
      </c>
      <c r="AQ351">
        <v>0</v>
      </c>
      <c r="AR351">
        <v>0</v>
      </c>
      <c r="AS351">
        <v>0</v>
      </c>
      <c r="AT351">
        <v>0</v>
      </c>
      <c r="AU351">
        <v>0</v>
      </c>
      <c r="AV351">
        <v>0</v>
      </c>
      <c r="AW351">
        <v>0</v>
      </c>
      <c r="AX351">
        <v>0</v>
      </c>
      <c r="AY351">
        <v>0</v>
      </c>
      <c r="AZ351">
        <v>0</v>
      </c>
      <c r="BA351">
        <v>0</v>
      </c>
      <c r="BB351">
        <v>0</v>
      </c>
      <c r="BC351">
        <v>0</v>
      </c>
      <c r="BD351">
        <v>0</v>
      </c>
      <c r="BE351">
        <v>0</v>
      </c>
      <c r="BF351">
        <v>0</v>
      </c>
      <c r="BG351">
        <v>0</v>
      </c>
      <c r="BH351">
        <v>0</v>
      </c>
      <c r="BI351">
        <v>0</v>
      </c>
      <c r="BJ351">
        <v>0</v>
      </c>
      <c r="BK351">
        <v>0</v>
      </c>
      <c r="BL351">
        <f t="shared" si="35"/>
        <v>0</v>
      </c>
      <c r="BM351">
        <f t="shared" si="36"/>
        <v>0</v>
      </c>
      <c r="BN351">
        <f t="shared" si="37"/>
        <v>0</v>
      </c>
      <c r="BO351" s="13">
        <f t="shared" si="38"/>
        <v>0</v>
      </c>
      <c r="BP351">
        <f t="shared" si="39"/>
        <v>0</v>
      </c>
      <c r="BQ351">
        <f t="shared" si="40"/>
        <v>0</v>
      </c>
      <c r="BR351">
        <f t="shared" si="41"/>
        <v>0</v>
      </c>
    </row>
    <row r="352" spans="1:70" x14ac:dyDescent="0.35">
      <c r="A352">
        <v>6</v>
      </c>
      <c r="B352">
        <v>0</v>
      </c>
      <c r="C352">
        <v>1</v>
      </c>
      <c r="D352">
        <v>1</v>
      </c>
      <c r="E352">
        <v>0</v>
      </c>
      <c r="F352">
        <v>0</v>
      </c>
      <c r="G352">
        <v>0</v>
      </c>
      <c r="H352">
        <v>0</v>
      </c>
      <c r="I352">
        <v>0</v>
      </c>
      <c r="J352">
        <v>0</v>
      </c>
      <c r="K352">
        <v>0</v>
      </c>
      <c r="L352">
        <v>0</v>
      </c>
      <c r="M352">
        <v>0</v>
      </c>
      <c r="N352">
        <v>0</v>
      </c>
      <c r="O352">
        <v>0</v>
      </c>
      <c r="P352">
        <v>0</v>
      </c>
      <c r="Q352">
        <v>0</v>
      </c>
      <c r="R352">
        <v>0</v>
      </c>
      <c r="S352">
        <v>0</v>
      </c>
      <c r="T352">
        <v>0</v>
      </c>
      <c r="U352">
        <v>0</v>
      </c>
      <c r="V352">
        <v>0</v>
      </c>
      <c r="W352">
        <v>0</v>
      </c>
      <c r="X352">
        <v>0</v>
      </c>
      <c r="Y352">
        <v>0</v>
      </c>
      <c r="Z352">
        <v>0</v>
      </c>
      <c r="AA352">
        <v>0</v>
      </c>
      <c r="AB352">
        <v>0</v>
      </c>
      <c r="AC352">
        <v>0</v>
      </c>
      <c r="AD352">
        <v>0</v>
      </c>
      <c r="AE352">
        <v>0</v>
      </c>
      <c r="AF352">
        <v>0</v>
      </c>
      <c r="AG352">
        <v>0</v>
      </c>
      <c r="AH352">
        <v>0</v>
      </c>
      <c r="AI352">
        <v>0</v>
      </c>
      <c r="AJ352">
        <v>0</v>
      </c>
      <c r="AK352">
        <v>0</v>
      </c>
      <c r="AL352">
        <v>0</v>
      </c>
      <c r="AM352">
        <v>0</v>
      </c>
      <c r="AN352">
        <v>0</v>
      </c>
      <c r="AO352">
        <v>0</v>
      </c>
      <c r="AP352">
        <v>0</v>
      </c>
      <c r="AQ352">
        <v>0</v>
      </c>
      <c r="AR352">
        <v>0</v>
      </c>
      <c r="AS352">
        <v>0</v>
      </c>
      <c r="AT352">
        <v>0</v>
      </c>
      <c r="AU352">
        <v>0</v>
      </c>
      <c r="AV352">
        <v>0</v>
      </c>
      <c r="AW352">
        <v>0</v>
      </c>
      <c r="AX352">
        <v>0</v>
      </c>
      <c r="AY352">
        <v>0</v>
      </c>
      <c r="AZ352">
        <v>0</v>
      </c>
      <c r="BA352">
        <v>0</v>
      </c>
      <c r="BB352">
        <v>0</v>
      </c>
      <c r="BC352">
        <v>0</v>
      </c>
      <c r="BD352">
        <v>0</v>
      </c>
      <c r="BE352">
        <v>0</v>
      </c>
      <c r="BF352">
        <v>0</v>
      </c>
      <c r="BG352">
        <v>0</v>
      </c>
      <c r="BH352">
        <v>0</v>
      </c>
      <c r="BI352">
        <v>0</v>
      </c>
      <c r="BJ352">
        <v>0</v>
      </c>
      <c r="BK352">
        <v>0</v>
      </c>
      <c r="BL352">
        <f t="shared" si="35"/>
        <v>0</v>
      </c>
      <c r="BM352">
        <f t="shared" si="36"/>
        <v>0</v>
      </c>
      <c r="BN352">
        <f t="shared" si="37"/>
        <v>0</v>
      </c>
      <c r="BO352" s="13">
        <f t="shared" si="38"/>
        <v>0</v>
      </c>
      <c r="BP352">
        <f t="shared" si="39"/>
        <v>0</v>
      </c>
      <c r="BQ352">
        <f t="shared" si="40"/>
        <v>0</v>
      </c>
      <c r="BR352">
        <f t="shared" si="41"/>
        <v>0</v>
      </c>
    </row>
    <row r="353" spans="1:70" x14ac:dyDescent="0.35">
      <c r="A353">
        <v>6</v>
      </c>
      <c r="B353">
        <v>0</v>
      </c>
      <c r="C353">
        <v>1</v>
      </c>
      <c r="D353">
        <v>1</v>
      </c>
      <c r="E353">
        <v>0</v>
      </c>
      <c r="F353">
        <v>0</v>
      </c>
      <c r="G353">
        <v>0</v>
      </c>
      <c r="H353">
        <v>0</v>
      </c>
      <c r="I353">
        <v>0</v>
      </c>
      <c r="J353">
        <v>0</v>
      </c>
      <c r="K353">
        <v>0</v>
      </c>
      <c r="L353">
        <v>0</v>
      </c>
      <c r="M353">
        <v>0</v>
      </c>
      <c r="N353">
        <v>0</v>
      </c>
      <c r="O353">
        <v>0</v>
      </c>
      <c r="P353">
        <v>0</v>
      </c>
      <c r="Q353">
        <v>0</v>
      </c>
      <c r="R353">
        <v>0</v>
      </c>
      <c r="S353">
        <v>0</v>
      </c>
      <c r="T353">
        <v>0</v>
      </c>
      <c r="U353">
        <v>0</v>
      </c>
      <c r="V353">
        <v>0</v>
      </c>
      <c r="W353">
        <v>0</v>
      </c>
      <c r="X353">
        <v>0</v>
      </c>
      <c r="Y353">
        <v>0</v>
      </c>
      <c r="Z353">
        <v>0</v>
      </c>
      <c r="AA353">
        <v>0</v>
      </c>
      <c r="AB353">
        <v>0</v>
      </c>
      <c r="AC353">
        <v>0</v>
      </c>
      <c r="AD353">
        <v>0</v>
      </c>
      <c r="AE353">
        <v>0</v>
      </c>
      <c r="AF353">
        <v>0</v>
      </c>
      <c r="AG353">
        <v>0</v>
      </c>
      <c r="AH353">
        <v>0</v>
      </c>
      <c r="AI353">
        <v>0</v>
      </c>
      <c r="AJ353">
        <v>0</v>
      </c>
      <c r="AK353">
        <v>0</v>
      </c>
      <c r="AL353">
        <v>0</v>
      </c>
      <c r="AM353">
        <v>0</v>
      </c>
      <c r="AN353">
        <v>0</v>
      </c>
      <c r="AO353">
        <v>0</v>
      </c>
      <c r="AP353">
        <v>0</v>
      </c>
      <c r="AQ353">
        <v>0</v>
      </c>
      <c r="AR353">
        <v>0</v>
      </c>
      <c r="AS353">
        <v>0</v>
      </c>
      <c r="AT353">
        <v>0</v>
      </c>
      <c r="AU353">
        <v>0</v>
      </c>
      <c r="AV353">
        <v>0</v>
      </c>
      <c r="AW353">
        <v>0</v>
      </c>
      <c r="AX353">
        <v>0</v>
      </c>
      <c r="AY353">
        <v>0</v>
      </c>
      <c r="AZ353">
        <v>0</v>
      </c>
      <c r="BA353">
        <v>0</v>
      </c>
      <c r="BB353">
        <v>0</v>
      </c>
      <c r="BC353">
        <v>0</v>
      </c>
      <c r="BD353">
        <v>0</v>
      </c>
      <c r="BE353">
        <v>0</v>
      </c>
      <c r="BF353">
        <v>0</v>
      </c>
      <c r="BG353">
        <v>0</v>
      </c>
      <c r="BH353">
        <v>0</v>
      </c>
      <c r="BI353">
        <v>0</v>
      </c>
      <c r="BJ353">
        <v>0</v>
      </c>
      <c r="BK353">
        <v>0</v>
      </c>
      <c r="BL353">
        <f t="shared" si="35"/>
        <v>0</v>
      </c>
      <c r="BM353">
        <f t="shared" si="36"/>
        <v>0</v>
      </c>
      <c r="BN353">
        <f t="shared" si="37"/>
        <v>0</v>
      </c>
      <c r="BO353" s="13">
        <f t="shared" si="38"/>
        <v>0</v>
      </c>
      <c r="BP353">
        <f t="shared" si="39"/>
        <v>0</v>
      </c>
      <c r="BQ353">
        <f t="shared" si="40"/>
        <v>0</v>
      </c>
      <c r="BR353">
        <f t="shared" si="41"/>
        <v>0</v>
      </c>
    </row>
    <row r="354" spans="1:70" x14ac:dyDescent="0.35">
      <c r="A354">
        <v>6</v>
      </c>
      <c r="B354">
        <v>0</v>
      </c>
      <c r="C354">
        <v>1</v>
      </c>
      <c r="D354">
        <v>1</v>
      </c>
      <c r="E354">
        <v>0</v>
      </c>
      <c r="F354">
        <v>0</v>
      </c>
      <c r="G354">
        <v>0</v>
      </c>
      <c r="H354">
        <v>0</v>
      </c>
      <c r="I354">
        <v>0</v>
      </c>
      <c r="J354">
        <v>0</v>
      </c>
      <c r="K354">
        <v>0</v>
      </c>
      <c r="L354">
        <v>0</v>
      </c>
      <c r="M354">
        <v>0</v>
      </c>
      <c r="N354">
        <v>0</v>
      </c>
      <c r="O354">
        <v>0</v>
      </c>
      <c r="P354">
        <v>0</v>
      </c>
      <c r="Q354">
        <v>0</v>
      </c>
      <c r="R354">
        <v>0</v>
      </c>
      <c r="S354">
        <v>0</v>
      </c>
      <c r="T354">
        <v>0</v>
      </c>
      <c r="U354">
        <v>0</v>
      </c>
      <c r="V354">
        <v>0</v>
      </c>
      <c r="W354">
        <v>0</v>
      </c>
      <c r="X354">
        <v>0</v>
      </c>
      <c r="Y354">
        <v>0</v>
      </c>
      <c r="Z354">
        <v>0</v>
      </c>
      <c r="AA354">
        <v>0</v>
      </c>
      <c r="AB354">
        <v>0</v>
      </c>
      <c r="AC354">
        <v>0</v>
      </c>
      <c r="AD354">
        <v>0</v>
      </c>
      <c r="AE354">
        <v>0</v>
      </c>
      <c r="AF354">
        <v>0</v>
      </c>
      <c r="AG354">
        <v>0</v>
      </c>
      <c r="AH354">
        <v>0</v>
      </c>
      <c r="AI354">
        <v>0</v>
      </c>
      <c r="AJ354">
        <v>0</v>
      </c>
      <c r="AK354">
        <v>0</v>
      </c>
      <c r="AL354">
        <v>0</v>
      </c>
      <c r="AM354">
        <v>0</v>
      </c>
      <c r="AN354">
        <v>0</v>
      </c>
      <c r="AO354">
        <v>0</v>
      </c>
      <c r="AP354">
        <v>0</v>
      </c>
      <c r="AQ354">
        <v>0</v>
      </c>
      <c r="AR354">
        <v>0</v>
      </c>
      <c r="AS354">
        <v>0</v>
      </c>
      <c r="AT354">
        <v>0</v>
      </c>
      <c r="AU354">
        <v>0</v>
      </c>
      <c r="AV354">
        <v>0</v>
      </c>
      <c r="AW354">
        <v>0</v>
      </c>
      <c r="AX354">
        <v>0</v>
      </c>
      <c r="AY354">
        <v>0</v>
      </c>
      <c r="AZ354">
        <v>0</v>
      </c>
      <c r="BA354">
        <v>0</v>
      </c>
      <c r="BB354">
        <v>0</v>
      </c>
      <c r="BC354">
        <v>0</v>
      </c>
      <c r="BD354">
        <v>0</v>
      </c>
      <c r="BE354">
        <v>0</v>
      </c>
      <c r="BF354">
        <v>0</v>
      </c>
      <c r="BG354">
        <v>0</v>
      </c>
      <c r="BH354">
        <v>0</v>
      </c>
      <c r="BI354">
        <v>0</v>
      </c>
      <c r="BJ354">
        <v>0</v>
      </c>
      <c r="BK354">
        <v>0</v>
      </c>
      <c r="BL354">
        <f t="shared" si="35"/>
        <v>0</v>
      </c>
      <c r="BM354">
        <f t="shared" si="36"/>
        <v>0</v>
      </c>
      <c r="BN354">
        <f t="shared" si="37"/>
        <v>0</v>
      </c>
      <c r="BO354" s="13">
        <f t="shared" si="38"/>
        <v>0</v>
      </c>
      <c r="BP354">
        <f t="shared" si="39"/>
        <v>0</v>
      </c>
      <c r="BQ354">
        <f t="shared" si="40"/>
        <v>0</v>
      </c>
      <c r="BR354">
        <f t="shared" si="41"/>
        <v>0</v>
      </c>
    </row>
    <row r="355" spans="1:70" x14ac:dyDescent="0.35">
      <c r="A355">
        <v>6</v>
      </c>
      <c r="B355">
        <v>0</v>
      </c>
      <c r="C355">
        <v>1</v>
      </c>
      <c r="D355">
        <v>1</v>
      </c>
      <c r="E355">
        <v>0</v>
      </c>
      <c r="F355">
        <v>0</v>
      </c>
      <c r="G355">
        <v>0</v>
      </c>
      <c r="H355">
        <v>0</v>
      </c>
      <c r="I355">
        <v>0</v>
      </c>
      <c r="J355">
        <v>0</v>
      </c>
      <c r="K355">
        <v>0</v>
      </c>
      <c r="L355">
        <v>0</v>
      </c>
      <c r="M355">
        <v>0</v>
      </c>
      <c r="N355">
        <v>0</v>
      </c>
      <c r="O355">
        <v>0</v>
      </c>
      <c r="P355">
        <v>0</v>
      </c>
      <c r="Q355">
        <v>0</v>
      </c>
      <c r="R355">
        <v>0</v>
      </c>
      <c r="S355">
        <v>0</v>
      </c>
      <c r="T355">
        <v>0</v>
      </c>
      <c r="U355">
        <v>0</v>
      </c>
      <c r="V355">
        <v>0</v>
      </c>
      <c r="W355">
        <v>0</v>
      </c>
      <c r="X355">
        <v>0</v>
      </c>
      <c r="Y355">
        <v>0</v>
      </c>
      <c r="Z355">
        <v>0</v>
      </c>
      <c r="AA355">
        <v>0</v>
      </c>
      <c r="AB355">
        <v>0</v>
      </c>
      <c r="AC355">
        <v>0</v>
      </c>
      <c r="AD355">
        <v>0</v>
      </c>
      <c r="AE355">
        <v>0</v>
      </c>
      <c r="AF355">
        <v>0</v>
      </c>
      <c r="AG355">
        <v>0</v>
      </c>
      <c r="AH355">
        <v>0</v>
      </c>
      <c r="AI355">
        <v>0</v>
      </c>
      <c r="AJ355">
        <v>0</v>
      </c>
      <c r="AK355">
        <v>0</v>
      </c>
      <c r="AL355">
        <v>0</v>
      </c>
      <c r="AM355">
        <v>0</v>
      </c>
      <c r="AN355">
        <v>0</v>
      </c>
      <c r="AO355">
        <v>0</v>
      </c>
      <c r="AP355">
        <v>0</v>
      </c>
      <c r="AQ355">
        <v>0</v>
      </c>
      <c r="AR355">
        <v>0</v>
      </c>
      <c r="AS355">
        <v>0</v>
      </c>
      <c r="AT355">
        <v>0</v>
      </c>
      <c r="AU355">
        <v>0</v>
      </c>
      <c r="AV355">
        <v>0</v>
      </c>
      <c r="AW355">
        <v>0</v>
      </c>
      <c r="AX355">
        <v>0</v>
      </c>
      <c r="AY355">
        <v>0</v>
      </c>
      <c r="AZ355">
        <v>0</v>
      </c>
      <c r="BA355">
        <v>0</v>
      </c>
      <c r="BB355">
        <v>0</v>
      </c>
      <c r="BC355">
        <v>0</v>
      </c>
      <c r="BD355">
        <v>0</v>
      </c>
      <c r="BE355">
        <v>0</v>
      </c>
      <c r="BF355">
        <v>0</v>
      </c>
      <c r="BG355">
        <v>0</v>
      </c>
      <c r="BH355">
        <v>0</v>
      </c>
      <c r="BI355">
        <v>0</v>
      </c>
      <c r="BJ355">
        <v>0</v>
      </c>
      <c r="BK355">
        <v>0</v>
      </c>
      <c r="BL355">
        <f t="shared" si="35"/>
        <v>0</v>
      </c>
      <c r="BM355">
        <f t="shared" si="36"/>
        <v>0</v>
      </c>
      <c r="BN355">
        <f t="shared" si="37"/>
        <v>0</v>
      </c>
      <c r="BO355" s="13">
        <f t="shared" si="38"/>
        <v>0</v>
      </c>
      <c r="BP355">
        <f t="shared" si="39"/>
        <v>0</v>
      </c>
      <c r="BQ355">
        <f t="shared" si="40"/>
        <v>0</v>
      </c>
      <c r="BR355">
        <f t="shared" si="41"/>
        <v>0</v>
      </c>
    </row>
    <row r="356" spans="1:70" x14ac:dyDescent="0.35">
      <c r="A356">
        <v>6</v>
      </c>
      <c r="B356">
        <v>0</v>
      </c>
      <c r="C356">
        <v>1</v>
      </c>
      <c r="D356">
        <v>1</v>
      </c>
      <c r="E356">
        <v>0</v>
      </c>
      <c r="F356">
        <v>0</v>
      </c>
      <c r="G356">
        <v>0</v>
      </c>
      <c r="H356">
        <v>0</v>
      </c>
      <c r="I356">
        <v>0</v>
      </c>
      <c r="J356">
        <v>0</v>
      </c>
      <c r="K356">
        <v>0</v>
      </c>
      <c r="L356">
        <v>0</v>
      </c>
      <c r="M356">
        <v>0</v>
      </c>
      <c r="N356">
        <v>0</v>
      </c>
      <c r="O356">
        <v>0</v>
      </c>
      <c r="P356">
        <v>0</v>
      </c>
      <c r="Q356">
        <v>0</v>
      </c>
      <c r="R356">
        <v>0</v>
      </c>
      <c r="S356">
        <v>0</v>
      </c>
      <c r="T356">
        <v>0</v>
      </c>
      <c r="U356">
        <v>0</v>
      </c>
      <c r="V356">
        <v>0</v>
      </c>
      <c r="W356">
        <v>0</v>
      </c>
      <c r="X356">
        <v>0</v>
      </c>
      <c r="Y356">
        <v>0</v>
      </c>
      <c r="Z356">
        <v>0</v>
      </c>
      <c r="AA356">
        <v>0</v>
      </c>
      <c r="AB356">
        <v>0</v>
      </c>
      <c r="AC356">
        <v>0</v>
      </c>
      <c r="AD356">
        <v>0</v>
      </c>
      <c r="AE356">
        <v>0</v>
      </c>
      <c r="AF356">
        <v>0</v>
      </c>
      <c r="AG356">
        <v>0</v>
      </c>
      <c r="AH356">
        <v>0</v>
      </c>
      <c r="AI356">
        <v>0</v>
      </c>
      <c r="AJ356">
        <v>0</v>
      </c>
      <c r="AK356">
        <v>0</v>
      </c>
      <c r="AL356">
        <v>0</v>
      </c>
      <c r="AM356">
        <v>0</v>
      </c>
      <c r="AN356">
        <v>0</v>
      </c>
      <c r="AO356">
        <v>0</v>
      </c>
      <c r="AP356">
        <v>0</v>
      </c>
      <c r="AQ356">
        <v>0</v>
      </c>
      <c r="AR356">
        <v>0</v>
      </c>
      <c r="AS356">
        <v>0</v>
      </c>
      <c r="AT356">
        <v>0</v>
      </c>
      <c r="AU356">
        <v>0</v>
      </c>
      <c r="AV356">
        <v>0</v>
      </c>
      <c r="AW356">
        <v>0</v>
      </c>
      <c r="AX356">
        <v>0</v>
      </c>
      <c r="AY356">
        <v>0</v>
      </c>
      <c r="AZ356">
        <v>0</v>
      </c>
      <c r="BA356">
        <v>0</v>
      </c>
      <c r="BB356">
        <v>0</v>
      </c>
      <c r="BC356">
        <v>0</v>
      </c>
      <c r="BD356">
        <v>0</v>
      </c>
      <c r="BE356">
        <v>0</v>
      </c>
      <c r="BF356">
        <v>0</v>
      </c>
      <c r="BG356">
        <v>0</v>
      </c>
      <c r="BH356">
        <v>0</v>
      </c>
      <c r="BI356">
        <v>0</v>
      </c>
      <c r="BJ356">
        <v>0</v>
      </c>
      <c r="BK356">
        <v>0</v>
      </c>
      <c r="BL356">
        <f t="shared" si="35"/>
        <v>0</v>
      </c>
      <c r="BM356">
        <f t="shared" si="36"/>
        <v>0</v>
      </c>
      <c r="BN356">
        <f t="shared" si="37"/>
        <v>0</v>
      </c>
      <c r="BO356" s="13">
        <f t="shared" si="38"/>
        <v>0</v>
      </c>
      <c r="BP356">
        <f t="shared" si="39"/>
        <v>0</v>
      </c>
      <c r="BQ356">
        <f t="shared" si="40"/>
        <v>0</v>
      </c>
      <c r="BR356">
        <f t="shared" si="41"/>
        <v>0</v>
      </c>
    </row>
    <row r="357" spans="1:70" x14ac:dyDescent="0.35">
      <c r="A357">
        <v>6</v>
      </c>
      <c r="B357">
        <v>1</v>
      </c>
      <c r="C357">
        <v>1</v>
      </c>
      <c r="D357">
        <v>1</v>
      </c>
      <c r="E357">
        <v>0</v>
      </c>
      <c r="F357">
        <v>0</v>
      </c>
      <c r="G357">
        <v>0</v>
      </c>
      <c r="H357">
        <v>0</v>
      </c>
      <c r="I357">
        <v>0</v>
      </c>
      <c r="J357">
        <v>0</v>
      </c>
      <c r="K357">
        <v>0</v>
      </c>
      <c r="L357">
        <v>0</v>
      </c>
      <c r="M357">
        <v>0</v>
      </c>
      <c r="N357">
        <v>0</v>
      </c>
      <c r="O357">
        <v>0</v>
      </c>
      <c r="P357">
        <v>0</v>
      </c>
      <c r="Q357">
        <v>0</v>
      </c>
      <c r="R357">
        <v>0</v>
      </c>
      <c r="S357">
        <v>0</v>
      </c>
      <c r="T357">
        <v>0</v>
      </c>
      <c r="U357">
        <v>0</v>
      </c>
      <c r="V357">
        <v>0</v>
      </c>
      <c r="W357">
        <v>0</v>
      </c>
      <c r="X357">
        <v>0</v>
      </c>
      <c r="Y357">
        <v>0</v>
      </c>
      <c r="Z357">
        <v>0</v>
      </c>
      <c r="AA357">
        <v>0</v>
      </c>
      <c r="AB357">
        <v>0</v>
      </c>
      <c r="AC357">
        <v>0</v>
      </c>
      <c r="AD357">
        <v>0</v>
      </c>
      <c r="AE357">
        <v>0</v>
      </c>
      <c r="AF357" s="13">
        <v>0</v>
      </c>
      <c r="AG357" s="13">
        <v>0</v>
      </c>
      <c r="AH357" s="13">
        <v>0</v>
      </c>
      <c r="AI357" s="13">
        <v>0</v>
      </c>
      <c r="AJ357" s="13">
        <v>0</v>
      </c>
      <c r="AK357" s="13">
        <v>0</v>
      </c>
      <c r="AL357">
        <v>0</v>
      </c>
      <c r="AM357">
        <v>0</v>
      </c>
      <c r="AN357">
        <v>0</v>
      </c>
      <c r="AO357">
        <v>0</v>
      </c>
      <c r="AP357">
        <v>0</v>
      </c>
      <c r="AQ357">
        <v>0</v>
      </c>
      <c r="AR357">
        <v>0</v>
      </c>
      <c r="AS357">
        <v>0</v>
      </c>
      <c r="AT357">
        <v>0</v>
      </c>
      <c r="AU357">
        <v>0</v>
      </c>
      <c r="AV357">
        <v>0</v>
      </c>
      <c r="AW357">
        <v>0</v>
      </c>
      <c r="AX357">
        <v>0</v>
      </c>
      <c r="AY357">
        <v>0</v>
      </c>
      <c r="AZ357">
        <v>0</v>
      </c>
      <c r="BA357">
        <v>0</v>
      </c>
      <c r="BB357">
        <v>0</v>
      </c>
      <c r="BC357">
        <v>0</v>
      </c>
      <c r="BD357">
        <v>0</v>
      </c>
      <c r="BE357">
        <v>0</v>
      </c>
      <c r="BF357">
        <v>0</v>
      </c>
      <c r="BG357">
        <v>0</v>
      </c>
      <c r="BH357">
        <v>0</v>
      </c>
      <c r="BI357">
        <v>0</v>
      </c>
      <c r="BJ357">
        <v>0</v>
      </c>
      <c r="BK357">
        <v>0</v>
      </c>
      <c r="BL357">
        <f t="shared" si="35"/>
        <v>0</v>
      </c>
      <c r="BM357">
        <f t="shared" si="36"/>
        <v>0</v>
      </c>
      <c r="BN357">
        <f t="shared" si="37"/>
        <v>0</v>
      </c>
      <c r="BO357" s="13">
        <f t="shared" si="38"/>
        <v>0</v>
      </c>
      <c r="BP357">
        <f t="shared" si="39"/>
        <v>0</v>
      </c>
      <c r="BQ357">
        <f t="shared" si="40"/>
        <v>0</v>
      </c>
      <c r="BR357">
        <f t="shared" si="41"/>
        <v>0</v>
      </c>
    </row>
    <row r="358" spans="1:70" x14ac:dyDescent="0.35">
      <c r="A358">
        <v>6</v>
      </c>
      <c r="B358">
        <v>1</v>
      </c>
      <c r="C358">
        <v>1</v>
      </c>
      <c r="D358">
        <v>1</v>
      </c>
      <c r="E358">
        <v>0</v>
      </c>
      <c r="F358">
        <v>0</v>
      </c>
      <c r="G358">
        <v>0</v>
      </c>
      <c r="H358">
        <v>0</v>
      </c>
      <c r="I358">
        <v>0</v>
      </c>
      <c r="J358">
        <v>0</v>
      </c>
      <c r="K358">
        <v>0</v>
      </c>
      <c r="L358">
        <v>0</v>
      </c>
      <c r="M358">
        <v>0</v>
      </c>
      <c r="N358">
        <v>0</v>
      </c>
      <c r="O358">
        <v>0</v>
      </c>
      <c r="P358">
        <v>0</v>
      </c>
      <c r="Q358">
        <v>0</v>
      </c>
      <c r="R358">
        <v>0</v>
      </c>
      <c r="S358">
        <v>0</v>
      </c>
      <c r="T358">
        <v>0</v>
      </c>
      <c r="U358">
        <v>0</v>
      </c>
      <c r="V358">
        <v>0</v>
      </c>
      <c r="W358">
        <v>0</v>
      </c>
      <c r="X358">
        <v>0</v>
      </c>
      <c r="Y358">
        <v>0</v>
      </c>
      <c r="Z358">
        <v>0</v>
      </c>
      <c r="AA358">
        <v>0</v>
      </c>
      <c r="AB358">
        <v>0</v>
      </c>
      <c r="AC358">
        <v>0</v>
      </c>
      <c r="AD358">
        <v>0</v>
      </c>
      <c r="AE358">
        <v>0</v>
      </c>
      <c r="AF358" s="13">
        <v>0</v>
      </c>
      <c r="AG358" s="13">
        <v>0</v>
      </c>
      <c r="AH358" s="13">
        <v>0</v>
      </c>
      <c r="AI358" s="13">
        <v>0</v>
      </c>
      <c r="AJ358" s="13">
        <v>0</v>
      </c>
      <c r="AK358" s="13">
        <v>0</v>
      </c>
      <c r="AL358">
        <v>0</v>
      </c>
      <c r="AM358">
        <v>0</v>
      </c>
      <c r="AN358">
        <v>0</v>
      </c>
      <c r="AO358">
        <v>0</v>
      </c>
      <c r="AP358">
        <v>0</v>
      </c>
      <c r="AQ358">
        <v>0</v>
      </c>
      <c r="AR358">
        <v>0</v>
      </c>
      <c r="AS358">
        <v>0</v>
      </c>
      <c r="AT358">
        <v>0</v>
      </c>
      <c r="AU358">
        <v>0</v>
      </c>
      <c r="AV358">
        <v>0</v>
      </c>
      <c r="AW358">
        <v>0</v>
      </c>
      <c r="AX358">
        <v>0</v>
      </c>
      <c r="AY358">
        <v>0</v>
      </c>
      <c r="AZ358">
        <v>0</v>
      </c>
      <c r="BA358">
        <v>0</v>
      </c>
      <c r="BB358">
        <v>0</v>
      </c>
      <c r="BC358">
        <v>0</v>
      </c>
      <c r="BD358">
        <v>0</v>
      </c>
      <c r="BE358">
        <v>0</v>
      </c>
      <c r="BF358">
        <v>0</v>
      </c>
      <c r="BG358">
        <v>0</v>
      </c>
      <c r="BH358">
        <v>0</v>
      </c>
      <c r="BI358">
        <v>0</v>
      </c>
      <c r="BJ358">
        <v>0</v>
      </c>
      <c r="BK358">
        <v>0</v>
      </c>
      <c r="BL358">
        <f t="shared" si="35"/>
        <v>0</v>
      </c>
      <c r="BM358">
        <f t="shared" si="36"/>
        <v>0</v>
      </c>
      <c r="BN358">
        <f t="shared" si="37"/>
        <v>0</v>
      </c>
      <c r="BO358" s="13">
        <f t="shared" si="38"/>
        <v>0</v>
      </c>
      <c r="BP358">
        <f t="shared" si="39"/>
        <v>0</v>
      </c>
      <c r="BQ358">
        <f t="shared" si="40"/>
        <v>0</v>
      </c>
      <c r="BR358">
        <f t="shared" si="41"/>
        <v>0</v>
      </c>
    </row>
    <row r="359" spans="1:70" x14ac:dyDescent="0.35">
      <c r="A359">
        <v>6</v>
      </c>
      <c r="B359">
        <v>1</v>
      </c>
      <c r="C359">
        <v>1</v>
      </c>
      <c r="D359">
        <v>1</v>
      </c>
      <c r="E359">
        <v>0</v>
      </c>
      <c r="F359">
        <v>0</v>
      </c>
      <c r="G359">
        <v>0</v>
      </c>
      <c r="H359">
        <v>0</v>
      </c>
      <c r="I359">
        <v>0</v>
      </c>
      <c r="J359">
        <v>0</v>
      </c>
      <c r="K359">
        <v>0</v>
      </c>
      <c r="L359">
        <v>0</v>
      </c>
      <c r="M359">
        <v>0</v>
      </c>
      <c r="N359">
        <v>0</v>
      </c>
      <c r="O359">
        <v>0</v>
      </c>
      <c r="P359">
        <v>0</v>
      </c>
      <c r="Q359">
        <v>0</v>
      </c>
      <c r="R359">
        <v>0</v>
      </c>
      <c r="S359">
        <v>0</v>
      </c>
      <c r="T359">
        <v>0</v>
      </c>
      <c r="U359">
        <v>0</v>
      </c>
      <c r="V359">
        <v>0</v>
      </c>
      <c r="W359">
        <v>0</v>
      </c>
      <c r="X359">
        <v>0</v>
      </c>
      <c r="Y359">
        <v>0</v>
      </c>
      <c r="Z359">
        <v>0</v>
      </c>
      <c r="AA359">
        <v>0</v>
      </c>
      <c r="AB359">
        <v>0</v>
      </c>
      <c r="AC359">
        <v>0</v>
      </c>
      <c r="AD359">
        <v>0</v>
      </c>
      <c r="AE359">
        <v>0</v>
      </c>
      <c r="AF359" s="13">
        <v>0</v>
      </c>
      <c r="AG359" s="13">
        <v>0</v>
      </c>
      <c r="AH359" s="13">
        <v>0</v>
      </c>
      <c r="AI359" s="13">
        <v>0</v>
      </c>
      <c r="AJ359" s="13">
        <v>0</v>
      </c>
      <c r="AK359" s="13">
        <v>0</v>
      </c>
      <c r="AL359">
        <v>0</v>
      </c>
      <c r="AM359">
        <v>0</v>
      </c>
      <c r="AN359">
        <v>0</v>
      </c>
      <c r="AO359">
        <v>0</v>
      </c>
      <c r="AP359">
        <v>0</v>
      </c>
      <c r="AQ359">
        <v>0</v>
      </c>
      <c r="AR359">
        <v>0</v>
      </c>
      <c r="AS359">
        <v>0</v>
      </c>
      <c r="AT359">
        <v>0</v>
      </c>
      <c r="AU359">
        <v>0</v>
      </c>
      <c r="AV359">
        <v>0</v>
      </c>
      <c r="AW359">
        <v>0</v>
      </c>
      <c r="AX359">
        <v>0</v>
      </c>
      <c r="AY359">
        <v>0</v>
      </c>
      <c r="AZ359">
        <v>0</v>
      </c>
      <c r="BA359">
        <v>0</v>
      </c>
      <c r="BB359">
        <v>0</v>
      </c>
      <c r="BC359">
        <v>0</v>
      </c>
      <c r="BD359">
        <v>0</v>
      </c>
      <c r="BE359">
        <v>0</v>
      </c>
      <c r="BF359">
        <v>0</v>
      </c>
      <c r="BG359">
        <v>0</v>
      </c>
      <c r="BH359">
        <v>0</v>
      </c>
      <c r="BI359">
        <v>0</v>
      </c>
      <c r="BJ359">
        <v>0</v>
      </c>
      <c r="BK359">
        <v>0</v>
      </c>
      <c r="BL359">
        <f t="shared" si="35"/>
        <v>0</v>
      </c>
      <c r="BM359">
        <f t="shared" si="36"/>
        <v>0</v>
      </c>
      <c r="BN359">
        <f t="shared" si="37"/>
        <v>0</v>
      </c>
      <c r="BO359" s="13">
        <f t="shared" si="38"/>
        <v>0</v>
      </c>
      <c r="BP359">
        <f t="shared" si="39"/>
        <v>0</v>
      </c>
      <c r="BQ359">
        <f t="shared" si="40"/>
        <v>0</v>
      </c>
      <c r="BR359">
        <f t="shared" si="41"/>
        <v>0</v>
      </c>
    </row>
    <row r="360" spans="1:70" x14ac:dyDescent="0.35">
      <c r="A360">
        <v>6</v>
      </c>
      <c r="B360">
        <v>1</v>
      </c>
      <c r="C360">
        <v>1</v>
      </c>
      <c r="D360">
        <v>1</v>
      </c>
      <c r="E360">
        <v>0</v>
      </c>
      <c r="F360">
        <v>0</v>
      </c>
      <c r="G360">
        <v>0</v>
      </c>
      <c r="H360">
        <v>0</v>
      </c>
      <c r="I360">
        <v>0</v>
      </c>
      <c r="J360">
        <v>0</v>
      </c>
      <c r="K360">
        <v>0</v>
      </c>
      <c r="L360">
        <v>0</v>
      </c>
      <c r="M360">
        <v>0</v>
      </c>
      <c r="N360">
        <v>0</v>
      </c>
      <c r="O360">
        <v>0</v>
      </c>
      <c r="P360">
        <v>0</v>
      </c>
      <c r="Q360">
        <v>0</v>
      </c>
      <c r="R360">
        <v>0</v>
      </c>
      <c r="S360">
        <v>0</v>
      </c>
      <c r="T360">
        <v>0</v>
      </c>
      <c r="U360">
        <v>0</v>
      </c>
      <c r="V360">
        <v>0</v>
      </c>
      <c r="W360">
        <v>0</v>
      </c>
      <c r="X360">
        <v>0</v>
      </c>
      <c r="Y360">
        <v>0</v>
      </c>
      <c r="Z360">
        <v>0</v>
      </c>
      <c r="AA360">
        <v>0</v>
      </c>
      <c r="AB360">
        <v>0</v>
      </c>
      <c r="AC360">
        <v>0</v>
      </c>
      <c r="AD360">
        <v>0</v>
      </c>
      <c r="AE360">
        <v>0</v>
      </c>
      <c r="AF360" s="13">
        <v>0</v>
      </c>
      <c r="AG360" s="13">
        <v>0</v>
      </c>
      <c r="AH360" s="13">
        <v>0</v>
      </c>
      <c r="AI360" s="13">
        <v>0</v>
      </c>
      <c r="AJ360" s="13">
        <v>0</v>
      </c>
      <c r="AK360" s="13">
        <v>0</v>
      </c>
      <c r="AL360">
        <v>0</v>
      </c>
      <c r="AM360">
        <v>0</v>
      </c>
      <c r="AN360">
        <v>0</v>
      </c>
      <c r="AO360">
        <v>0</v>
      </c>
      <c r="AP360">
        <v>0</v>
      </c>
      <c r="AQ360">
        <v>0</v>
      </c>
      <c r="AR360">
        <v>0</v>
      </c>
      <c r="AS360">
        <v>0</v>
      </c>
      <c r="AT360">
        <v>0</v>
      </c>
      <c r="AU360">
        <v>0</v>
      </c>
      <c r="AV360">
        <v>0</v>
      </c>
      <c r="AW360">
        <v>0</v>
      </c>
      <c r="AX360">
        <v>0</v>
      </c>
      <c r="AY360">
        <v>0</v>
      </c>
      <c r="AZ360">
        <v>0</v>
      </c>
      <c r="BA360">
        <v>0</v>
      </c>
      <c r="BB360">
        <v>0</v>
      </c>
      <c r="BC360">
        <v>0</v>
      </c>
      <c r="BD360">
        <v>0</v>
      </c>
      <c r="BE360">
        <v>0</v>
      </c>
      <c r="BF360">
        <v>0</v>
      </c>
      <c r="BG360">
        <v>0</v>
      </c>
      <c r="BH360">
        <v>0</v>
      </c>
      <c r="BI360">
        <v>0</v>
      </c>
      <c r="BJ360">
        <v>0</v>
      </c>
      <c r="BK360">
        <v>0</v>
      </c>
      <c r="BL360">
        <f t="shared" si="35"/>
        <v>0</v>
      </c>
      <c r="BM360">
        <f t="shared" si="36"/>
        <v>0</v>
      </c>
      <c r="BN360">
        <f t="shared" si="37"/>
        <v>0</v>
      </c>
      <c r="BO360" s="13">
        <f t="shared" si="38"/>
        <v>0</v>
      </c>
      <c r="BP360">
        <f t="shared" si="39"/>
        <v>0</v>
      </c>
      <c r="BQ360">
        <f t="shared" si="40"/>
        <v>0</v>
      </c>
      <c r="BR360">
        <f t="shared" si="41"/>
        <v>0</v>
      </c>
    </row>
    <row r="361" spans="1:70" x14ac:dyDescent="0.35">
      <c r="A361">
        <v>6</v>
      </c>
      <c r="B361">
        <v>1</v>
      </c>
      <c r="C361">
        <v>1</v>
      </c>
      <c r="D361">
        <v>1</v>
      </c>
      <c r="E361">
        <v>0</v>
      </c>
      <c r="F361">
        <v>0</v>
      </c>
      <c r="G361">
        <v>0</v>
      </c>
      <c r="H361">
        <v>0</v>
      </c>
      <c r="I361">
        <v>0</v>
      </c>
      <c r="J361">
        <v>0</v>
      </c>
      <c r="K361">
        <v>0</v>
      </c>
      <c r="L361">
        <v>0</v>
      </c>
      <c r="M361">
        <v>0</v>
      </c>
      <c r="N361">
        <v>0</v>
      </c>
      <c r="O361">
        <v>0</v>
      </c>
      <c r="P361">
        <v>0</v>
      </c>
      <c r="Q361">
        <v>0</v>
      </c>
      <c r="R361">
        <v>0</v>
      </c>
      <c r="S361">
        <v>0</v>
      </c>
      <c r="T361">
        <v>0</v>
      </c>
      <c r="U361">
        <v>0</v>
      </c>
      <c r="V361">
        <v>0</v>
      </c>
      <c r="W361">
        <v>0</v>
      </c>
      <c r="X361">
        <v>0</v>
      </c>
      <c r="Y361">
        <v>0</v>
      </c>
      <c r="Z361">
        <v>0</v>
      </c>
      <c r="AA361">
        <v>0</v>
      </c>
      <c r="AB361">
        <v>0</v>
      </c>
      <c r="AC361">
        <v>0</v>
      </c>
      <c r="AD361">
        <v>0</v>
      </c>
      <c r="AE361">
        <v>0</v>
      </c>
      <c r="AF361" s="13">
        <v>0</v>
      </c>
      <c r="AG361" s="13">
        <v>0</v>
      </c>
      <c r="AH361" s="13">
        <v>0</v>
      </c>
      <c r="AI361" s="13">
        <v>0</v>
      </c>
      <c r="AJ361" s="13">
        <v>0</v>
      </c>
      <c r="AK361" s="13">
        <v>0</v>
      </c>
      <c r="AL361">
        <v>0</v>
      </c>
      <c r="AM361">
        <v>0</v>
      </c>
      <c r="AN361">
        <v>0</v>
      </c>
      <c r="AO361">
        <v>0</v>
      </c>
      <c r="AP361">
        <v>0</v>
      </c>
      <c r="AQ361">
        <v>0</v>
      </c>
      <c r="AR361">
        <v>0</v>
      </c>
      <c r="AS361">
        <v>0</v>
      </c>
      <c r="AT361">
        <v>0</v>
      </c>
      <c r="AU361">
        <v>0</v>
      </c>
      <c r="AV361">
        <v>0</v>
      </c>
      <c r="AW361">
        <v>0</v>
      </c>
      <c r="AX361">
        <v>0</v>
      </c>
      <c r="AY361">
        <v>0</v>
      </c>
      <c r="AZ361">
        <v>0</v>
      </c>
      <c r="BA361">
        <v>0</v>
      </c>
      <c r="BB361">
        <v>0</v>
      </c>
      <c r="BC361">
        <v>0</v>
      </c>
      <c r="BD361">
        <v>0</v>
      </c>
      <c r="BE361">
        <v>0</v>
      </c>
      <c r="BF361">
        <v>0</v>
      </c>
      <c r="BG361">
        <v>0</v>
      </c>
      <c r="BH361">
        <v>0</v>
      </c>
      <c r="BI361">
        <v>0</v>
      </c>
      <c r="BJ361">
        <v>0</v>
      </c>
      <c r="BK361">
        <v>0</v>
      </c>
      <c r="BL361">
        <f t="shared" si="35"/>
        <v>0</v>
      </c>
      <c r="BM361">
        <f t="shared" si="36"/>
        <v>0</v>
      </c>
      <c r="BN361">
        <f t="shared" si="37"/>
        <v>0</v>
      </c>
      <c r="BO361" s="13">
        <f t="shared" si="38"/>
        <v>0</v>
      </c>
      <c r="BP361">
        <f t="shared" si="39"/>
        <v>0</v>
      </c>
      <c r="BQ361">
        <f t="shared" si="40"/>
        <v>0</v>
      </c>
      <c r="BR361">
        <f t="shared" si="41"/>
        <v>0</v>
      </c>
    </row>
    <row r="362" spans="1:70" x14ac:dyDescent="0.35">
      <c r="A362">
        <v>7</v>
      </c>
      <c r="B362">
        <v>0</v>
      </c>
      <c r="C362">
        <v>1</v>
      </c>
      <c r="D362">
        <v>1</v>
      </c>
      <c r="E362">
        <v>0</v>
      </c>
      <c r="F362">
        <v>0</v>
      </c>
      <c r="G362">
        <v>0</v>
      </c>
      <c r="H362">
        <v>0</v>
      </c>
      <c r="I362">
        <v>0</v>
      </c>
      <c r="J362">
        <v>0</v>
      </c>
      <c r="K362">
        <v>0</v>
      </c>
      <c r="L362">
        <v>0</v>
      </c>
      <c r="M362">
        <v>0</v>
      </c>
      <c r="N362">
        <v>0</v>
      </c>
      <c r="O362">
        <v>0</v>
      </c>
      <c r="P362">
        <v>0</v>
      </c>
      <c r="Q362">
        <v>0</v>
      </c>
      <c r="R362">
        <v>0</v>
      </c>
      <c r="S362">
        <v>0</v>
      </c>
      <c r="T362">
        <v>0</v>
      </c>
      <c r="U362">
        <v>0</v>
      </c>
      <c r="V362">
        <v>0</v>
      </c>
      <c r="W362">
        <v>0</v>
      </c>
      <c r="X362">
        <v>0</v>
      </c>
      <c r="Y362">
        <v>0</v>
      </c>
      <c r="Z362">
        <v>0</v>
      </c>
      <c r="AA362">
        <v>0</v>
      </c>
      <c r="AB362">
        <v>0</v>
      </c>
      <c r="AC362">
        <v>0</v>
      </c>
      <c r="AD362">
        <v>0</v>
      </c>
      <c r="AE362">
        <v>0</v>
      </c>
      <c r="AF362" s="13">
        <v>0</v>
      </c>
      <c r="AG362" s="13">
        <v>0</v>
      </c>
      <c r="AH362" s="13">
        <v>0</v>
      </c>
      <c r="AI362" s="13">
        <v>0</v>
      </c>
      <c r="AJ362" s="13">
        <v>0</v>
      </c>
      <c r="AK362" s="13">
        <v>0</v>
      </c>
      <c r="AL362">
        <v>0</v>
      </c>
      <c r="AM362">
        <v>0</v>
      </c>
      <c r="AN362">
        <v>0</v>
      </c>
      <c r="AO362">
        <v>0</v>
      </c>
      <c r="AP362">
        <v>0</v>
      </c>
      <c r="AQ362">
        <v>0</v>
      </c>
      <c r="AR362">
        <v>0</v>
      </c>
      <c r="AS362">
        <v>0</v>
      </c>
      <c r="AT362">
        <v>0</v>
      </c>
      <c r="AU362">
        <v>0</v>
      </c>
      <c r="AV362">
        <v>0</v>
      </c>
      <c r="AW362">
        <v>0</v>
      </c>
      <c r="AX362">
        <v>0</v>
      </c>
      <c r="AY362">
        <v>0</v>
      </c>
      <c r="AZ362">
        <v>0</v>
      </c>
      <c r="BA362">
        <v>0</v>
      </c>
      <c r="BB362">
        <v>0</v>
      </c>
      <c r="BC362">
        <v>0</v>
      </c>
      <c r="BD362">
        <v>0</v>
      </c>
      <c r="BE362">
        <v>0</v>
      </c>
      <c r="BF362">
        <v>0</v>
      </c>
      <c r="BG362">
        <v>0</v>
      </c>
      <c r="BH362">
        <v>0</v>
      </c>
      <c r="BI362">
        <v>0</v>
      </c>
      <c r="BJ362">
        <v>0</v>
      </c>
      <c r="BK362">
        <v>0</v>
      </c>
      <c r="BL362">
        <f t="shared" si="35"/>
        <v>0</v>
      </c>
      <c r="BM362">
        <f t="shared" si="36"/>
        <v>0</v>
      </c>
      <c r="BN362">
        <f t="shared" si="37"/>
        <v>0</v>
      </c>
      <c r="BO362" s="13">
        <f t="shared" si="38"/>
        <v>0</v>
      </c>
      <c r="BP362">
        <f t="shared" si="39"/>
        <v>0</v>
      </c>
      <c r="BQ362">
        <f t="shared" si="40"/>
        <v>0</v>
      </c>
      <c r="BR362">
        <f t="shared" si="41"/>
        <v>0</v>
      </c>
    </row>
    <row r="363" spans="1:70" x14ac:dyDescent="0.35">
      <c r="A363">
        <v>7</v>
      </c>
      <c r="B363">
        <v>0</v>
      </c>
      <c r="C363">
        <v>1</v>
      </c>
      <c r="D363">
        <v>1</v>
      </c>
      <c r="E363">
        <v>0</v>
      </c>
      <c r="F363">
        <v>0</v>
      </c>
      <c r="G363">
        <v>0</v>
      </c>
      <c r="H363">
        <v>0</v>
      </c>
      <c r="I363">
        <v>0</v>
      </c>
      <c r="J363">
        <v>0</v>
      </c>
      <c r="K363">
        <v>0</v>
      </c>
      <c r="L363">
        <v>0</v>
      </c>
      <c r="M363">
        <v>0</v>
      </c>
      <c r="N363">
        <v>0</v>
      </c>
      <c r="O363">
        <v>0</v>
      </c>
      <c r="P363">
        <v>0</v>
      </c>
      <c r="Q363">
        <v>0</v>
      </c>
      <c r="R363">
        <v>0</v>
      </c>
      <c r="S363">
        <v>0</v>
      </c>
      <c r="T363">
        <v>0</v>
      </c>
      <c r="U363">
        <v>0</v>
      </c>
      <c r="V363">
        <v>0</v>
      </c>
      <c r="W363">
        <v>0</v>
      </c>
      <c r="X363">
        <v>0</v>
      </c>
      <c r="Y363">
        <v>0</v>
      </c>
      <c r="Z363">
        <v>0</v>
      </c>
      <c r="AA363">
        <v>0</v>
      </c>
      <c r="AB363">
        <v>0</v>
      </c>
      <c r="AC363">
        <v>0</v>
      </c>
      <c r="AD363">
        <v>0</v>
      </c>
      <c r="AE363">
        <v>0</v>
      </c>
      <c r="AF363" s="13">
        <v>0</v>
      </c>
      <c r="AG363" s="13">
        <v>0</v>
      </c>
      <c r="AH363" s="13">
        <v>0</v>
      </c>
      <c r="AI363" s="13">
        <v>0</v>
      </c>
      <c r="AJ363" s="13">
        <v>0</v>
      </c>
      <c r="AK363" s="13">
        <v>0</v>
      </c>
      <c r="AL363">
        <v>0</v>
      </c>
      <c r="AM363">
        <v>0</v>
      </c>
      <c r="AN363">
        <v>0</v>
      </c>
      <c r="AO363">
        <v>0</v>
      </c>
      <c r="AP363">
        <v>0</v>
      </c>
      <c r="AQ363">
        <v>0</v>
      </c>
      <c r="AR363">
        <v>0</v>
      </c>
      <c r="AS363">
        <v>0</v>
      </c>
      <c r="AT363">
        <v>0</v>
      </c>
      <c r="AU363">
        <v>0</v>
      </c>
      <c r="AV363">
        <v>0</v>
      </c>
      <c r="AW363">
        <v>0</v>
      </c>
      <c r="AX363">
        <v>0</v>
      </c>
      <c r="AY363">
        <v>0</v>
      </c>
      <c r="AZ363">
        <v>0</v>
      </c>
      <c r="BA363">
        <v>0</v>
      </c>
      <c r="BB363">
        <v>0</v>
      </c>
      <c r="BC363">
        <v>0</v>
      </c>
      <c r="BD363">
        <v>0</v>
      </c>
      <c r="BE363">
        <v>0</v>
      </c>
      <c r="BF363">
        <v>0</v>
      </c>
      <c r="BG363">
        <v>0</v>
      </c>
      <c r="BH363">
        <v>0</v>
      </c>
      <c r="BI363">
        <v>0</v>
      </c>
      <c r="BJ363">
        <v>0</v>
      </c>
      <c r="BK363">
        <v>0</v>
      </c>
      <c r="BL363">
        <f t="shared" si="35"/>
        <v>0</v>
      </c>
      <c r="BM363">
        <f t="shared" si="36"/>
        <v>0</v>
      </c>
      <c r="BN363">
        <f t="shared" si="37"/>
        <v>0</v>
      </c>
      <c r="BO363" s="13">
        <f t="shared" si="38"/>
        <v>0</v>
      </c>
      <c r="BP363">
        <f t="shared" si="39"/>
        <v>0</v>
      </c>
      <c r="BQ363">
        <f t="shared" si="40"/>
        <v>0</v>
      </c>
      <c r="BR363">
        <f t="shared" si="41"/>
        <v>0</v>
      </c>
    </row>
    <row r="364" spans="1:70" x14ac:dyDescent="0.35">
      <c r="A364">
        <v>7</v>
      </c>
      <c r="B364">
        <v>0</v>
      </c>
      <c r="C364">
        <v>1</v>
      </c>
      <c r="D364">
        <v>1</v>
      </c>
      <c r="E364">
        <v>0</v>
      </c>
      <c r="F364">
        <v>0</v>
      </c>
      <c r="G364">
        <v>0</v>
      </c>
      <c r="H364">
        <v>0</v>
      </c>
      <c r="I364">
        <v>0</v>
      </c>
      <c r="J364">
        <v>0</v>
      </c>
      <c r="K364">
        <v>0</v>
      </c>
      <c r="L364">
        <v>0</v>
      </c>
      <c r="M364">
        <v>0</v>
      </c>
      <c r="N364">
        <v>0</v>
      </c>
      <c r="O364">
        <v>0</v>
      </c>
      <c r="P364">
        <v>0</v>
      </c>
      <c r="Q364">
        <v>0</v>
      </c>
      <c r="R364">
        <v>0</v>
      </c>
      <c r="S364">
        <v>0</v>
      </c>
      <c r="T364">
        <v>0</v>
      </c>
      <c r="U364">
        <v>0</v>
      </c>
      <c r="V364">
        <v>0</v>
      </c>
      <c r="W364">
        <v>0</v>
      </c>
      <c r="X364">
        <v>0</v>
      </c>
      <c r="Y364">
        <v>0</v>
      </c>
      <c r="Z364">
        <v>0</v>
      </c>
      <c r="AA364">
        <v>0</v>
      </c>
      <c r="AB364">
        <v>0</v>
      </c>
      <c r="AC364">
        <v>0</v>
      </c>
      <c r="AD364">
        <v>0</v>
      </c>
      <c r="AE364">
        <v>0</v>
      </c>
      <c r="AF364" s="13">
        <v>0</v>
      </c>
      <c r="AG364" s="13">
        <v>0</v>
      </c>
      <c r="AH364" s="13">
        <v>0</v>
      </c>
      <c r="AI364" s="13">
        <v>0</v>
      </c>
      <c r="AJ364" s="13">
        <v>0</v>
      </c>
      <c r="AK364" s="13">
        <v>0</v>
      </c>
      <c r="AL364">
        <v>0</v>
      </c>
      <c r="AM364">
        <v>0</v>
      </c>
      <c r="AN364">
        <v>0</v>
      </c>
      <c r="AO364">
        <v>0</v>
      </c>
      <c r="AP364">
        <v>0</v>
      </c>
      <c r="AQ364">
        <v>0</v>
      </c>
      <c r="AR364">
        <v>0</v>
      </c>
      <c r="AS364">
        <v>0</v>
      </c>
      <c r="AT364">
        <v>0</v>
      </c>
      <c r="AU364">
        <v>0</v>
      </c>
      <c r="AV364">
        <v>0</v>
      </c>
      <c r="AW364">
        <v>0</v>
      </c>
      <c r="AX364">
        <v>0</v>
      </c>
      <c r="AY364">
        <v>0</v>
      </c>
      <c r="AZ364">
        <v>0</v>
      </c>
      <c r="BA364">
        <v>0</v>
      </c>
      <c r="BB364">
        <v>0</v>
      </c>
      <c r="BC364">
        <v>0</v>
      </c>
      <c r="BD364">
        <v>0</v>
      </c>
      <c r="BE364">
        <v>0</v>
      </c>
      <c r="BF364">
        <v>0</v>
      </c>
      <c r="BG364">
        <v>0</v>
      </c>
      <c r="BH364">
        <v>0</v>
      </c>
      <c r="BI364">
        <v>0</v>
      </c>
      <c r="BJ364">
        <v>0</v>
      </c>
      <c r="BK364">
        <v>0</v>
      </c>
      <c r="BL364">
        <f t="shared" si="35"/>
        <v>0</v>
      </c>
      <c r="BM364">
        <f t="shared" si="36"/>
        <v>0</v>
      </c>
      <c r="BN364">
        <f t="shared" si="37"/>
        <v>0</v>
      </c>
      <c r="BO364" s="13">
        <f t="shared" si="38"/>
        <v>0</v>
      </c>
      <c r="BP364">
        <f t="shared" si="39"/>
        <v>0</v>
      </c>
      <c r="BQ364">
        <f t="shared" si="40"/>
        <v>0</v>
      </c>
      <c r="BR364">
        <f t="shared" si="41"/>
        <v>0</v>
      </c>
    </row>
    <row r="365" spans="1:70" x14ac:dyDescent="0.35">
      <c r="A365">
        <v>7</v>
      </c>
      <c r="B365">
        <v>0</v>
      </c>
      <c r="C365">
        <v>1</v>
      </c>
      <c r="D365">
        <v>1</v>
      </c>
      <c r="E365">
        <v>0</v>
      </c>
      <c r="F365">
        <v>0</v>
      </c>
      <c r="G365">
        <v>0</v>
      </c>
      <c r="H365">
        <v>0</v>
      </c>
      <c r="I365">
        <v>0</v>
      </c>
      <c r="J365">
        <v>0</v>
      </c>
      <c r="K365">
        <v>0</v>
      </c>
      <c r="L365">
        <v>0</v>
      </c>
      <c r="M365">
        <v>0</v>
      </c>
      <c r="N365">
        <v>0</v>
      </c>
      <c r="O365">
        <v>0</v>
      </c>
      <c r="P365">
        <v>0</v>
      </c>
      <c r="Q365">
        <v>0</v>
      </c>
      <c r="R365">
        <v>0</v>
      </c>
      <c r="S365">
        <v>0</v>
      </c>
      <c r="T365">
        <v>0</v>
      </c>
      <c r="U365">
        <v>0</v>
      </c>
      <c r="V365">
        <v>0</v>
      </c>
      <c r="W365">
        <v>0</v>
      </c>
      <c r="X365">
        <v>0</v>
      </c>
      <c r="Y365">
        <v>0</v>
      </c>
      <c r="Z365">
        <v>0</v>
      </c>
      <c r="AA365">
        <v>0</v>
      </c>
      <c r="AB365">
        <v>0</v>
      </c>
      <c r="AC365">
        <v>0</v>
      </c>
      <c r="AD365">
        <v>0</v>
      </c>
      <c r="AE365">
        <v>0</v>
      </c>
      <c r="AF365" s="13">
        <v>0</v>
      </c>
      <c r="AG365" s="13">
        <v>0</v>
      </c>
      <c r="AH365" s="13">
        <v>0</v>
      </c>
      <c r="AI365" s="13">
        <v>0</v>
      </c>
      <c r="AJ365" s="13">
        <v>0</v>
      </c>
      <c r="AK365" s="13">
        <v>0</v>
      </c>
      <c r="AL365">
        <v>0</v>
      </c>
      <c r="AM365">
        <v>0</v>
      </c>
      <c r="AN365">
        <v>0</v>
      </c>
      <c r="AO365">
        <v>0</v>
      </c>
      <c r="AP365">
        <v>0</v>
      </c>
      <c r="AQ365">
        <v>0</v>
      </c>
      <c r="AR365">
        <v>0</v>
      </c>
      <c r="AS365">
        <v>0</v>
      </c>
      <c r="AT365">
        <v>0</v>
      </c>
      <c r="AU365">
        <v>0</v>
      </c>
      <c r="AV365">
        <v>0</v>
      </c>
      <c r="AW365">
        <v>0</v>
      </c>
      <c r="AX365">
        <v>0</v>
      </c>
      <c r="AY365">
        <v>0</v>
      </c>
      <c r="AZ365">
        <v>0</v>
      </c>
      <c r="BA365">
        <v>0</v>
      </c>
      <c r="BB365">
        <v>0</v>
      </c>
      <c r="BC365">
        <v>0</v>
      </c>
      <c r="BD365">
        <v>0</v>
      </c>
      <c r="BE365">
        <v>0</v>
      </c>
      <c r="BF365">
        <v>0</v>
      </c>
      <c r="BG365">
        <v>0</v>
      </c>
      <c r="BH365">
        <v>0</v>
      </c>
      <c r="BI365">
        <v>0</v>
      </c>
      <c r="BJ365">
        <v>0</v>
      </c>
      <c r="BK365">
        <v>0</v>
      </c>
      <c r="BL365">
        <f t="shared" si="35"/>
        <v>0</v>
      </c>
      <c r="BM365">
        <f t="shared" si="36"/>
        <v>0</v>
      </c>
      <c r="BN365">
        <f t="shared" si="37"/>
        <v>0</v>
      </c>
      <c r="BO365" s="13">
        <f t="shared" si="38"/>
        <v>0</v>
      </c>
      <c r="BP365">
        <f t="shared" si="39"/>
        <v>0</v>
      </c>
      <c r="BQ365">
        <f t="shared" si="40"/>
        <v>0</v>
      </c>
      <c r="BR365">
        <f t="shared" si="41"/>
        <v>0</v>
      </c>
    </row>
    <row r="366" spans="1:70" x14ac:dyDescent="0.35">
      <c r="A366">
        <v>7</v>
      </c>
      <c r="B366">
        <v>0</v>
      </c>
      <c r="C366">
        <v>1</v>
      </c>
      <c r="D366">
        <v>1</v>
      </c>
      <c r="E366">
        <v>0</v>
      </c>
      <c r="F366">
        <v>0</v>
      </c>
      <c r="G366">
        <v>0</v>
      </c>
      <c r="H366">
        <v>0</v>
      </c>
      <c r="I366">
        <v>0</v>
      </c>
      <c r="J366">
        <v>0</v>
      </c>
      <c r="K366">
        <v>0</v>
      </c>
      <c r="L366">
        <v>0</v>
      </c>
      <c r="M366">
        <v>0</v>
      </c>
      <c r="N366">
        <v>0</v>
      </c>
      <c r="O366">
        <v>0</v>
      </c>
      <c r="P366">
        <v>0</v>
      </c>
      <c r="Q366">
        <v>0</v>
      </c>
      <c r="R366">
        <v>0</v>
      </c>
      <c r="S366">
        <v>0</v>
      </c>
      <c r="T366">
        <v>0</v>
      </c>
      <c r="U366">
        <v>0</v>
      </c>
      <c r="V366">
        <v>0</v>
      </c>
      <c r="W366">
        <v>0</v>
      </c>
      <c r="X366">
        <v>0</v>
      </c>
      <c r="Y366">
        <v>0</v>
      </c>
      <c r="Z366">
        <v>0</v>
      </c>
      <c r="AA366">
        <v>0</v>
      </c>
      <c r="AB366">
        <v>0</v>
      </c>
      <c r="AC366">
        <v>0</v>
      </c>
      <c r="AD366">
        <v>0</v>
      </c>
      <c r="AE366">
        <v>0</v>
      </c>
      <c r="AF366" s="13">
        <v>0</v>
      </c>
      <c r="AG366" s="13">
        <v>0</v>
      </c>
      <c r="AH366" s="13">
        <v>0</v>
      </c>
      <c r="AI366" s="13">
        <v>0</v>
      </c>
      <c r="AJ366" s="13">
        <v>0</v>
      </c>
      <c r="AK366" s="13">
        <v>0</v>
      </c>
      <c r="AL366">
        <v>0</v>
      </c>
      <c r="AM366">
        <v>0</v>
      </c>
      <c r="AN366">
        <v>0</v>
      </c>
      <c r="AO366">
        <v>0</v>
      </c>
      <c r="AP366">
        <v>0</v>
      </c>
      <c r="AQ366">
        <v>0</v>
      </c>
      <c r="AR366">
        <v>0</v>
      </c>
      <c r="AS366">
        <v>0</v>
      </c>
      <c r="AT366">
        <v>0</v>
      </c>
      <c r="AU366">
        <v>0</v>
      </c>
      <c r="AV366">
        <v>0</v>
      </c>
      <c r="AW366">
        <v>0</v>
      </c>
      <c r="AX366">
        <v>0</v>
      </c>
      <c r="AY366">
        <v>0</v>
      </c>
      <c r="AZ366">
        <v>0</v>
      </c>
      <c r="BA366">
        <v>0</v>
      </c>
      <c r="BB366">
        <v>0</v>
      </c>
      <c r="BC366">
        <v>0</v>
      </c>
      <c r="BD366">
        <v>0</v>
      </c>
      <c r="BE366">
        <v>0</v>
      </c>
      <c r="BF366">
        <v>0</v>
      </c>
      <c r="BG366">
        <v>0</v>
      </c>
      <c r="BH366">
        <v>0</v>
      </c>
      <c r="BI366">
        <v>0</v>
      </c>
      <c r="BJ366">
        <v>0</v>
      </c>
      <c r="BK366">
        <v>0</v>
      </c>
      <c r="BL366">
        <f t="shared" si="35"/>
        <v>0</v>
      </c>
      <c r="BM366">
        <f t="shared" si="36"/>
        <v>0</v>
      </c>
      <c r="BN366">
        <f t="shared" si="37"/>
        <v>0</v>
      </c>
      <c r="BO366" s="13">
        <f t="shared" si="38"/>
        <v>0</v>
      </c>
      <c r="BP366">
        <f t="shared" si="39"/>
        <v>0</v>
      </c>
      <c r="BQ366">
        <f t="shared" si="40"/>
        <v>0</v>
      </c>
      <c r="BR366">
        <f t="shared" si="41"/>
        <v>0</v>
      </c>
    </row>
    <row r="367" spans="1:70" x14ac:dyDescent="0.35">
      <c r="A367">
        <v>7</v>
      </c>
      <c r="B367">
        <v>1</v>
      </c>
      <c r="C367">
        <v>1</v>
      </c>
      <c r="D367">
        <v>1</v>
      </c>
      <c r="E367">
        <v>0</v>
      </c>
      <c r="F367">
        <v>0</v>
      </c>
      <c r="G367">
        <v>0</v>
      </c>
      <c r="H367">
        <v>0</v>
      </c>
      <c r="I367">
        <v>0</v>
      </c>
      <c r="J367">
        <v>0</v>
      </c>
      <c r="K367">
        <v>0</v>
      </c>
      <c r="L367">
        <v>0</v>
      </c>
      <c r="M367">
        <v>0</v>
      </c>
      <c r="N367">
        <v>0</v>
      </c>
      <c r="O367">
        <v>0</v>
      </c>
      <c r="P367">
        <v>0</v>
      </c>
      <c r="Q367">
        <v>0</v>
      </c>
      <c r="R367">
        <v>0</v>
      </c>
      <c r="S367">
        <v>0</v>
      </c>
      <c r="T367">
        <v>0</v>
      </c>
      <c r="U367">
        <v>0</v>
      </c>
      <c r="V367">
        <v>0</v>
      </c>
      <c r="W367">
        <v>0</v>
      </c>
      <c r="X367">
        <v>0</v>
      </c>
      <c r="Y367">
        <v>0</v>
      </c>
      <c r="Z367">
        <v>0</v>
      </c>
      <c r="AA367">
        <v>0</v>
      </c>
      <c r="AB367">
        <v>0</v>
      </c>
      <c r="AC367">
        <v>0</v>
      </c>
      <c r="AD367">
        <v>0</v>
      </c>
      <c r="AE367">
        <v>0</v>
      </c>
      <c r="AF367">
        <v>0</v>
      </c>
      <c r="AG367">
        <v>0</v>
      </c>
      <c r="AH367">
        <v>0</v>
      </c>
      <c r="AI367">
        <v>0</v>
      </c>
      <c r="AJ367">
        <v>0</v>
      </c>
      <c r="AK367">
        <v>0</v>
      </c>
      <c r="AL367">
        <v>0</v>
      </c>
      <c r="AM367">
        <v>0</v>
      </c>
      <c r="AN367">
        <v>0</v>
      </c>
      <c r="AO367">
        <v>0</v>
      </c>
      <c r="AP367">
        <v>0</v>
      </c>
      <c r="AQ367">
        <v>0</v>
      </c>
      <c r="AR367">
        <v>0</v>
      </c>
      <c r="AS367">
        <v>0</v>
      </c>
      <c r="AT367">
        <v>0</v>
      </c>
      <c r="AU367">
        <v>0</v>
      </c>
      <c r="AV367">
        <v>0</v>
      </c>
      <c r="AW367">
        <v>0</v>
      </c>
      <c r="AX367">
        <v>0</v>
      </c>
      <c r="AY367">
        <v>0</v>
      </c>
      <c r="AZ367">
        <v>0</v>
      </c>
      <c r="BA367">
        <v>0</v>
      </c>
      <c r="BB367">
        <v>0</v>
      </c>
      <c r="BC367">
        <v>0</v>
      </c>
      <c r="BD367">
        <v>0</v>
      </c>
      <c r="BE367">
        <v>0</v>
      </c>
      <c r="BF367">
        <v>0</v>
      </c>
      <c r="BG367">
        <v>0</v>
      </c>
      <c r="BH367">
        <v>0</v>
      </c>
      <c r="BI367">
        <v>0</v>
      </c>
      <c r="BJ367">
        <v>0</v>
      </c>
      <c r="BK367">
        <v>0</v>
      </c>
      <c r="BL367">
        <f t="shared" si="35"/>
        <v>0</v>
      </c>
      <c r="BM367">
        <f t="shared" si="36"/>
        <v>0</v>
      </c>
      <c r="BN367">
        <f t="shared" si="37"/>
        <v>0</v>
      </c>
      <c r="BO367" s="13">
        <f t="shared" si="38"/>
        <v>0</v>
      </c>
      <c r="BP367">
        <f t="shared" si="39"/>
        <v>0</v>
      </c>
      <c r="BQ367">
        <f t="shared" si="40"/>
        <v>0</v>
      </c>
      <c r="BR367">
        <f t="shared" si="41"/>
        <v>0</v>
      </c>
    </row>
    <row r="368" spans="1:70" x14ac:dyDescent="0.35">
      <c r="A368">
        <v>7</v>
      </c>
      <c r="B368">
        <v>1</v>
      </c>
      <c r="C368">
        <v>1</v>
      </c>
      <c r="D368">
        <v>1</v>
      </c>
      <c r="E368">
        <v>0</v>
      </c>
      <c r="F368">
        <v>0</v>
      </c>
      <c r="G368">
        <v>0</v>
      </c>
      <c r="H368">
        <v>0</v>
      </c>
      <c r="I368">
        <v>0</v>
      </c>
      <c r="J368">
        <v>0</v>
      </c>
      <c r="K368">
        <v>0</v>
      </c>
      <c r="L368">
        <v>0</v>
      </c>
      <c r="M368">
        <v>0</v>
      </c>
      <c r="N368">
        <v>0</v>
      </c>
      <c r="O368">
        <v>0</v>
      </c>
      <c r="P368">
        <v>0</v>
      </c>
      <c r="Q368">
        <v>0</v>
      </c>
      <c r="R368">
        <v>0</v>
      </c>
      <c r="S368">
        <v>0</v>
      </c>
      <c r="T368">
        <v>0</v>
      </c>
      <c r="U368">
        <v>0</v>
      </c>
      <c r="V368">
        <v>0</v>
      </c>
      <c r="W368">
        <v>0</v>
      </c>
      <c r="X368">
        <v>0</v>
      </c>
      <c r="Y368">
        <v>0</v>
      </c>
      <c r="Z368">
        <v>0</v>
      </c>
      <c r="AA368">
        <v>0</v>
      </c>
      <c r="AB368">
        <v>0</v>
      </c>
      <c r="AC368">
        <v>0</v>
      </c>
      <c r="AD368">
        <v>0</v>
      </c>
      <c r="AE368">
        <v>0</v>
      </c>
      <c r="AF368">
        <v>0</v>
      </c>
      <c r="AG368">
        <v>0</v>
      </c>
      <c r="AH368">
        <v>0</v>
      </c>
      <c r="AI368">
        <v>0</v>
      </c>
      <c r="AJ368">
        <v>0</v>
      </c>
      <c r="AK368">
        <v>0</v>
      </c>
      <c r="AL368">
        <v>0</v>
      </c>
      <c r="AM368">
        <v>0</v>
      </c>
      <c r="AN368">
        <v>0</v>
      </c>
      <c r="AO368">
        <v>0</v>
      </c>
      <c r="AP368">
        <v>0</v>
      </c>
      <c r="AQ368">
        <v>0</v>
      </c>
      <c r="AR368">
        <v>0</v>
      </c>
      <c r="AS368">
        <v>0</v>
      </c>
      <c r="AT368">
        <v>0</v>
      </c>
      <c r="AU368">
        <v>0</v>
      </c>
      <c r="AV368">
        <v>0</v>
      </c>
      <c r="AW368">
        <v>0</v>
      </c>
      <c r="AX368">
        <v>0</v>
      </c>
      <c r="AY368">
        <v>0</v>
      </c>
      <c r="AZ368">
        <v>0</v>
      </c>
      <c r="BA368">
        <v>0</v>
      </c>
      <c r="BB368">
        <v>0</v>
      </c>
      <c r="BC368">
        <v>0</v>
      </c>
      <c r="BD368">
        <v>0</v>
      </c>
      <c r="BE368">
        <v>0</v>
      </c>
      <c r="BF368">
        <v>0</v>
      </c>
      <c r="BG368">
        <v>0</v>
      </c>
      <c r="BH368">
        <v>0</v>
      </c>
      <c r="BI368">
        <v>0</v>
      </c>
      <c r="BJ368">
        <v>0</v>
      </c>
      <c r="BK368">
        <v>0</v>
      </c>
      <c r="BL368">
        <f t="shared" si="35"/>
        <v>0</v>
      </c>
      <c r="BM368">
        <f t="shared" si="36"/>
        <v>0</v>
      </c>
      <c r="BN368">
        <f t="shared" si="37"/>
        <v>0</v>
      </c>
      <c r="BO368" s="13">
        <f t="shared" si="38"/>
        <v>0</v>
      </c>
      <c r="BP368">
        <f t="shared" si="39"/>
        <v>0</v>
      </c>
      <c r="BQ368">
        <f t="shared" si="40"/>
        <v>0</v>
      </c>
      <c r="BR368">
        <f t="shared" si="41"/>
        <v>0</v>
      </c>
    </row>
    <row r="369" spans="1:70" x14ac:dyDescent="0.35">
      <c r="A369">
        <v>7</v>
      </c>
      <c r="B369">
        <v>1</v>
      </c>
      <c r="C369">
        <v>1</v>
      </c>
      <c r="D369">
        <v>1</v>
      </c>
      <c r="E369">
        <v>0</v>
      </c>
      <c r="F369">
        <v>0</v>
      </c>
      <c r="G369">
        <v>0</v>
      </c>
      <c r="H369">
        <v>0</v>
      </c>
      <c r="I369">
        <v>0</v>
      </c>
      <c r="J369">
        <v>0</v>
      </c>
      <c r="K369">
        <v>0</v>
      </c>
      <c r="L369">
        <v>0</v>
      </c>
      <c r="M369">
        <v>0</v>
      </c>
      <c r="N369">
        <v>0</v>
      </c>
      <c r="O369">
        <v>0</v>
      </c>
      <c r="P369">
        <v>0</v>
      </c>
      <c r="Q369">
        <v>0</v>
      </c>
      <c r="R369">
        <v>0</v>
      </c>
      <c r="S369">
        <v>0</v>
      </c>
      <c r="T369">
        <v>0</v>
      </c>
      <c r="U369">
        <v>0</v>
      </c>
      <c r="V369">
        <v>0</v>
      </c>
      <c r="W369">
        <v>0</v>
      </c>
      <c r="X369">
        <v>0</v>
      </c>
      <c r="Y369">
        <v>0</v>
      </c>
      <c r="Z369">
        <v>0</v>
      </c>
      <c r="AA369">
        <v>0</v>
      </c>
      <c r="AB369">
        <v>0</v>
      </c>
      <c r="AC369">
        <v>0</v>
      </c>
      <c r="AD369">
        <v>0</v>
      </c>
      <c r="AE369">
        <v>0</v>
      </c>
      <c r="AF369">
        <v>0</v>
      </c>
      <c r="AG369">
        <v>0</v>
      </c>
      <c r="AH369">
        <v>0</v>
      </c>
      <c r="AI369">
        <v>0</v>
      </c>
      <c r="AJ369">
        <v>0</v>
      </c>
      <c r="AK369">
        <v>0</v>
      </c>
      <c r="AL369">
        <v>0</v>
      </c>
      <c r="AM369">
        <v>0</v>
      </c>
      <c r="AN369">
        <v>0</v>
      </c>
      <c r="AO369">
        <v>0</v>
      </c>
      <c r="AP369">
        <v>0</v>
      </c>
      <c r="AQ369">
        <v>0</v>
      </c>
      <c r="AR369">
        <v>0</v>
      </c>
      <c r="AS369">
        <v>0</v>
      </c>
      <c r="AT369">
        <v>0</v>
      </c>
      <c r="AU369">
        <v>0</v>
      </c>
      <c r="AV369">
        <v>0</v>
      </c>
      <c r="AW369">
        <v>0</v>
      </c>
      <c r="AX369">
        <v>0</v>
      </c>
      <c r="AY369">
        <v>0</v>
      </c>
      <c r="AZ369">
        <v>0</v>
      </c>
      <c r="BA369">
        <v>0</v>
      </c>
      <c r="BB369">
        <v>0</v>
      </c>
      <c r="BC369">
        <v>0</v>
      </c>
      <c r="BD369">
        <v>0</v>
      </c>
      <c r="BE369">
        <v>0</v>
      </c>
      <c r="BF369">
        <v>0</v>
      </c>
      <c r="BG369">
        <v>0</v>
      </c>
      <c r="BH369">
        <v>0</v>
      </c>
      <c r="BI369">
        <v>0</v>
      </c>
      <c r="BJ369">
        <v>0</v>
      </c>
      <c r="BK369">
        <v>0</v>
      </c>
      <c r="BL369">
        <f t="shared" si="35"/>
        <v>0</v>
      </c>
      <c r="BM369">
        <f t="shared" si="36"/>
        <v>0</v>
      </c>
      <c r="BN369">
        <f t="shared" si="37"/>
        <v>0</v>
      </c>
      <c r="BO369" s="13">
        <f t="shared" si="38"/>
        <v>0</v>
      </c>
      <c r="BP369">
        <f t="shared" si="39"/>
        <v>0</v>
      </c>
      <c r="BQ369">
        <f t="shared" si="40"/>
        <v>0</v>
      </c>
      <c r="BR369">
        <f t="shared" si="41"/>
        <v>0</v>
      </c>
    </row>
    <row r="370" spans="1:70" x14ac:dyDescent="0.35">
      <c r="A370">
        <v>7</v>
      </c>
      <c r="B370">
        <v>1</v>
      </c>
      <c r="C370">
        <v>1</v>
      </c>
      <c r="D370">
        <v>1</v>
      </c>
      <c r="E370">
        <v>0</v>
      </c>
      <c r="F370">
        <v>0</v>
      </c>
      <c r="G370">
        <v>0</v>
      </c>
      <c r="H370">
        <v>0</v>
      </c>
      <c r="I370">
        <v>0</v>
      </c>
      <c r="J370">
        <v>0</v>
      </c>
      <c r="K370">
        <v>0</v>
      </c>
      <c r="L370">
        <v>0</v>
      </c>
      <c r="M370">
        <v>0</v>
      </c>
      <c r="N370">
        <v>0</v>
      </c>
      <c r="O370">
        <v>0</v>
      </c>
      <c r="P370">
        <v>0</v>
      </c>
      <c r="Q370">
        <v>0</v>
      </c>
      <c r="R370">
        <v>0</v>
      </c>
      <c r="S370">
        <v>0</v>
      </c>
      <c r="T370">
        <v>0</v>
      </c>
      <c r="U370">
        <v>0</v>
      </c>
      <c r="V370">
        <v>0</v>
      </c>
      <c r="W370">
        <v>0</v>
      </c>
      <c r="X370">
        <v>0</v>
      </c>
      <c r="Y370">
        <v>0</v>
      </c>
      <c r="Z370">
        <v>0</v>
      </c>
      <c r="AA370">
        <v>0</v>
      </c>
      <c r="AB370">
        <v>0</v>
      </c>
      <c r="AC370">
        <v>0</v>
      </c>
      <c r="AD370">
        <v>0</v>
      </c>
      <c r="AE370">
        <v>0</v>
      </c>
      <c r="AF370">
        <v>0</v>
      </c>
      <c r="AG370">
        <v>0</v>
      </c>
      <c r="AH370">
        <v>0</v>
      </c>
      <c r="AI370">
        <v>0</v>
      </c>
      <c r="AJ370">
        <v>0</v>
      </c>
      <c r="AK370">
        <v>0</v>
      </c>
      <c r="AL370">
        <v>0</v>
      </c>
      <c r="AM370">
        <v>0</v>
      </c>
      <c r="AN370">
        <v>0</v>
      </c>
      <c r="AO370">
        <v>0</v>
      </c>
      <c r="AP370">
        <v>0</v>
      </c>
      <c r="AQ370">
        <v>0</v>
      </c>
      <c r="AR370">
        <v>0</v>
      </c>
      <c r="AS370">
        <v>0</v>
      </c>
      <c r="AT370">
        <v>0</v>
      </c>
      <c r="AU370">
        <v>0</v>
      </c>
      <c r="AV370">
        <v>0</v>
      </c>
      <c r="AW370">
        <v>0</v>
      </c>
      <c r="AX370">
        <v>0</v>
      </c>
      <c r="AY370">
        <v>0</v>
      </c>
      <c r="AZ370">
        <v>0</v>
      </c>
      <c r="BA370">
        <v>0</v>
      </c>
      <c r="BB370">
        <v>0</v>
      </c>
      <c r="BC370">
        <v>0</v>
      </c>
      <c r="BD370">
        <v>0</v>
      </c>
      <c r="BE370">
        <v>0</v>
      </c>
      <c r="BF370">
        <v>0</v>
      </c>
      <c r="BG370">
        <v>0</v>
      </c>
      <c r="BH370">
        <v>0</v>
      </c>
      <c r="BI370">
        <v>0</v>
      </c>
      <c r="BJ370">
        <v>0</v>
      </c>
      <c r="BK370">
        <v>0</v>
      </c>
      <c r="BL370">
        <f t="shared" si="35"/>
        <v>0</v>
      </c>
      <c r="BM370">
        <f t="shared" si="36"/>
        <v>0</v>
      </c>
      <c r="BN370">
        <f t="shared" si="37"/>
        <v>0</v>
      </c>
      <c r="BO370" s="13">
        <f t="shared" si="38"/>
        <v>0</v>
      </c>
      <c r="BP370">
        <f t="shared" si="39"/>
        <v>0</v>
      </c>
      <c r="BQ370">
        <f t="shared" si="40"/>
        <v>0</v>
      </c>
      <c r="BR370">
        <f t="shared" si="41"/>
        <v>0</v>
      </c>
    </row>
    <row r="371" spans="1:70" x14ac:dyDescent="0.35">
      <c r="A371">
        <v>7</v>
      </c>
      <c r="B371">
        <v>1</v>
      </c>
      <c r="C371">
        <v>1</v>
      </c>
      <c r="D371">
        <v>1</v>
      </c>
      <c r="E371">
        <v>0</v>
      </c>
      <c r="F371">
        <v>0</v>
      </c>
      <c r="G371">
        <v>0</v>
      </c>
      <c r="H371">
        <v>0</v>
      </c>
      <c r="I371">
        <v>0</v>
      </c>
      <c r="J371">
        <v>0</v>
      </c>
      <c r="K371">
        <v>0</v>
      </c>
      <c r="L371">
        <v>0</v>
      </c>
      <c r="M371">
        <v>0</v>
      </c>
      <c r="N371">
        <v>0</v>
      </c>
      <c r="O371">
        <v>0</v>
      </c>
      <c r="P371">
        <v>0</v>
      </c>
      <c r="Q371">
        <v>0</v>
      </c>
      <c r="R371">
        <v>0</v>
      </c>
      <c r="S371">
        <v>0</v>
      </c>
      <c r="T371">
        <v>0</v>
      </c>
      <c r="U371">
        <v>0</v>
      </c>
      <c r="V371">
        <v>0</v>
      </c>
      <c r="W371">
        <v>0</v>
      </c>
      <c r="X371">
        <v>0</v>
      </c>
      <c r="Y371">
        <v>0</v>
      </c>
      <c r="Z371">
        <v>0</v>
      </c>
      <c r="AA371">
        <v>0</v>
      </c>
      <c r="AB371">
        <v>0</v>
      </c>
      <c r="AC371">
        <v>0</v>
      </c>
      <c r="AD371">
        <v>0</v>
      </c>
      <c r="AE371">
        <v>0</v>
      </c>
      <c r="AF371">
        <v>0</v>
      </c>
      <c r="AG371">
        <v>0</v>
      </c>
      <c r="AH371">
        <v>0</v>
      </c>
      <c r="AI371">
        <v>0</v>
      </c>
      <c r="AJ371">
        <v>0</v>
      </c>
      <c r="AK371">
        <v>0</v>
      </c>
      <c r="AL371">
        <v>0</v>
      </c>
      <c r="AM371">
        <v>0</v>
      </c>
      <c r="AN371">
        <v>0</v>
      </c>
      <c r="AO371">
        <v>0</v>
      </c>
      <c r="AP371">
        <v>0</v>
      </c>
      <c r="AQ371">
        <v>0</v>
      </c>
      <c r="AR371">
        <v>0</v>
      </c>
      <c r="AS371">
        <v>0</v>
      </c>
      <c r="AT371">
        <v>0</v>
      </c>
      <c r="AU371">
        <v>0</v>
      </c>
      <c r="AV371">
        <v>0</v>
      </c>
      <c r="AW371">
        <v>0</v>
      </c>
      <c r="AX371">
        <v>0</v>
      </c>
      <c r="AY371">
        <v>0</v>
      </c>
      <c r="AZ371">
        <v>0</v>
      </c>
      <c r="BA371">
        <v>0</v>
      </c>
      <c r="BB371">
        <v>0</v>
      </c>
      <c r="BC371">
        <v>0</v>
      </c>
      <c r="BD371">
        <v>0</v>
      </c>
      <c r="BE371">
        <v>0</v>
      </c>
      <c r="BF371">
        <v>0</v>
      </c>
      <c r="BG371">
        <v>0</v>
      </c>
      <c r="BH371">
        <v>0</v>
      </c>
      <c r="BI371">
        <v>0</v>
      </c>
      <c r="BJ371">
        <v>0</v>
      </c>
      <c r="BK371">
        <v>0</v>
      </c>
      <c r="BL371">
        <f t="shared" si="35"/>
        <v>0</v>
      </c>
      <c r="BM371">
        <f t="shared" si="36"/>
        <v>0</v>
      </c>
      <c r="BN371">
        <f t="shared" si="37"/>
        <v>0</v>
      </c>
      <c r="BO371" s="13">
        <f t="shared" si="38"/>
        <v>0</v>
      </c>
      <c r="BP371">
        <f t="shared" si="39"/>
        <v>0</v>
      </c>
      <c r="BQ371">
        <f t="shared" si="40"/>
        <v>0</v>
      </c>
      <c r="BR371">
        <f t="shared" si="41"/>
        <v>0</v>
      </c>
    </row>
    <row r="372" spans="1:70" x14ac:dyDescent="0.35">
      <c r="A372">
        <v>8</v>
      </c>
      <c r="B372">
        <v>0</v>
      </c>
      <c r="C372">
        <v>1</v>
      </c>
      <c r="D372">
        <v>1</v>
      </c>
      <c r="E372">
        <v>0</v>
      </c>
      <c r="F372">
        <v>0</v>
      </c>
      <c r="G372">
        <v>0</v>
      </c>
      <c r="H372">
        <v>0</v>
      </c>
      <c r="I372">
        <v>0</v>
      </c>
      <c r="J372">
        <v>0</v>
      </c>
      <c r="K372">
        <v>0</v>
      </c>
      <c r="L372">
        <v>0</v>
      </c>
      <c r="M372">
        <v>0</v>
      </c>
      <c r="N372">
        <v>0</v>
      </c>
      <c r="O372">
        <v>0</v>
      </c>
      <c r="P372">
        <v>0</v>
      </c>
      <c r="Q372">
        <v>0</v>
      </c>
      <c r="R372">
        <v>0</v>
      </c>
      <c r="S372">
        <v>0</v>
      </c>
      <c r="T372">
        <v>0</v>
      </c>
      <c r="U372">
        <v>0</v>
      </c>
      <c r="V372">
        <v>0</v>
      </c>
      <c r="W372">
        <v>0</v>
      </c>
      <c r="X372">
        <v>0</v>
      </c>
      <c r="Y372">
        <v>0</v>
      </c>
      <c r="Z372">
        <v>0</v>
      </c>
      <c r="AA372">
        <v>0</v>
      </c>
      <c r="AB372">
        <v>0</v>
      </c>
      <c r="AC372">
        <v>0</v>
      </c>
      <c r="AD372">
        <v>0</v>
      </c>
      <c r="AE372">
        <v>0</v>
      </c>
      <c r="AF372" s="13">
        <v>0</v>
      </c>
      <c r="AG372" s="13">
        <v>0</v>
      </c>
      <c r="AH372" s="13">
        <v>0</v>
      </c>
      <c r="AI372" s="13">
        <v>0</v>
      </c>
      <c r="AJ372" s="13">
        <v>0</v>
      </c>
      <c r="AK372" s="13">
        <v>0</v>
      </c>
      <c r="AL372">
        <v>0</v>
      </c>
      <c r="AM372">
        <v>0</v>
      </c>
      <c r="AN372">
        <v>0</v>
      </c>
      <c r="AO372">
        <v>0</v>
      </c>
      <c r="AP372">
        <v>0</v>
      </c>
      <c r="AQ372">
        <v>0</v>
      </c>
      <c r="AR372">
        <v>0</v>
      </c>
      <c r="AS372">
        <v>0</v>
      </c>
      <c r="AT372">
        <v>0</v>
      </c>
      <c r="AU372">
        <v>0</v>
      </c>
      <c r="AV372">
        <v>0</v>
      </c>
      <c r="AW372">
        <v>0</v>
      </c>
      <c r="AX372">
        <v>0</v>
      </c>
      <c r="AY372">
        <v>0</v>
      </c>
      <c r="AZ372">
        <v>0</v>
      </c>
      <c r="BA372">
        <v>0</v>
      </c>
      <c r="BB372">
        <v>0</v>
      </c>
      <c r="BC372">
        <v>0</v>
      </c>
      <c r="BD372">
        <v>0</v>
      </c>
      <c r="BE372">
        <v>0</v>
      </c>
      <c r="BF372">
        <v>0</v>
      </c>
      <c r="BG372">
        <v>0</v>
      </c>
      <c r="BH372">
        <v>0</v>
      </c>
      <c r="BI372">
        <v>0</v>
      </c>
      <c r="BJ372">
        <v>0</v>
      </c>
      <c r="BK372">
        <v>0</v>
      </c>
      <c r="BL372">
        <f t="shared" si="35"/>
        <v>0</v>
      </c>
      <c r="BM372">
        <f t="shared" si="36"/>
        <v>0</v>
      </c>
      <c r="BN372">
        <f t="shared" si="37"/>
        <v>0</v>
      </c>
      <c r="BO372" s="13">
        <f t="shared" si="38"/>
        <v>0</v>
      </c>
      <c r="BP372">
        <f t="shared" si="39"/>
        <v>0</v>
      </c>
      <c r="BQ372">
        <f t="shared" si="40"/>
        <v>0</v>
      </c>
      <c r="BR372">
        <f t="shared" si="41"/>
        <v>0</v>
      </c>
    </row>
    <row r="373" spans="1:70" x14ac:dyDescent="0.35">
      <c r="A373">
        <v>8</v>
      </c>
      <c r="B373">
        <v>0</v>
      </c>
      <c r="C373">
        <v>1</v>
      </c>
      <c r="D373">
        <v>1</v>
      </c>
      <c r="E373">
        <v>0</v>
      </c>
      <c r="F373">
        <v>0</v>
      </c>
      <c r="G373">
        <v>0</v>
      </c>
      <c r="H373">
        <v>0</v>
      </c>
      <c r="I373">
        <v>0</v>
      </c>
      <c r="J373">
        <v>0</v>
      </c>
      <c r="K373">
        <v>0</v>
      </c>
      <c r="L373">
        <v>0</v>
      </c>
      <c r="M373">
        <v>0</v>
      </c>
      <c r="N373">
        <v>0</v>
      </c>
      <c r="O373">
        <v>0</v>
      </c>
      <c r="P373">
        <v>0</v>
      </c>
      <c r="Q373">
        <v>0</v>
      </c>
      <c r="R373">
        <v>0</v>
      </c>
      <c r="S373">
        <v>0</v>
      </c>
      <c r="T373">
        <v>0</v>
      </c>
      <c r="U373">
        <v>0</v>
      </c>
      <c r="V373">
        <v>0</v>
      </c>
      <c r="W373">
        <v>0</v>
      </c>
      <c r="X373">
        <v>0</v>
      </c>
      <c r="Y373">
        <v>0</v>
      </c>
      <c r="Z373">
        <v>0</v>
      </c>
      <c r="AA373">
        <v>0</v>
      </c>
      <c r="AB373">
        <v>0</v>
      </c>
      <c r="AC373">
        <v>0</v>
      </c>
      <c r="AD373">
        <v>0</v>
      </c>
      <c r="AE373">
        <v>0</v>
      </c>
      <c r="AF373" s="13">
        <v>0</v>
      </c>
      <c r="AG373" s="13">
        <v>0</v>
      </c>
      <c r="AH373" s="13">
        <v>0</v>
      </c>
      <c r="AI373" s="13">
        <v>0</v>
      </c>
      <c r="AJ373" s="13">
        <v>0</v>
      </c>
      <c r="AK373" s="13">
        <v>0</v>
      </c>
      <c r="AL373">
        <v>0</v>
      </c>
      <c r="AM373">
        <v>0</v>
      </c>
      <c r="AN373">
        <v>0</v>
      </c>
      <c r="AO373">
        <v>0</v>
      </c>
      <c r="AP373">
        <v>0</v>
      </c>
      <c r="AQ373">
        <v>0</v>
      </c>
      <c r="AR373">
        <v>0</v>
      </c>
      <c r="AS373">
        <v>0</v>
      </c>
      <c r="AT373">
        <v>0</v>
      </c>
      <c r="AU373">
        <v>0</v>
      </c>
      <c r="AV373">
        <v>0</v>
      </c>
      <c r="AW373">
        <v>0</v>
      </c>
      <c r="AX373">
        <v>0</v>
      </c>
      <c r="AY373">
        <v>0</v>
      </c>
      <c r="AZ373">
        <v>0</v>
      </c>
      <c r="BA373">
        <v>0</v>
      </c>
      <c r="BB373">
        <v>0</v>
      </c>
      <c r="BC373">
        <v>0</v>
      </c>
      <c r="BD373">
        <v>0</v>
      </c>
      <c r="BE373">
        <v>0</v>
      </c>
      <c r="BF373">
        <v>0</v>
      </c>
      <c r="BG373">
        <v>0</v>
      </c>
      <c r="BH373">
        <v>0</v>
      </c>
      <c r="BI373">
        <v>0</v>
      </c>
      <c r="BJ373">
        <v>0</v>
      </c>
      <c r="BK373">
        <v>0</v>
      </c>
      <c r="BL373">
        <f t="shared" si="35"/>
        <v>0</v>
      </c>
      <c r="BM373">
        <f t="shared" si="36"/>
        <v>0</v>
      </c>
      <c r="BN373">
        <f t="shared" si="37"/>
        <v>0</v>
      </c>
      <c r="BO373" s="13">
        <f t="shared" si="38"/>
        <v>0</v>
      </c>
      <c r="BP373">
        <f t="shared" si="39"/>
        <v>0</v>
      </c>
      <c r="BQ373">
        <f t="shared" si="40"/>
        <v>0</v>
      </c>
      <c r="BR373">
        <f t="shared" si="41"/>
        <v>0</v>
      </c>
    </row>
    <row r="374" spans="1:70" x14ac:dyDescent="0.35">
      <c r="A374">
        <v>8</v>
      </c>
      <c r="B374">
        <v>0</v>
      </c>
      <c r="C374">
        <v>1</v>
      </c>
      <c r="D374">
        <v>1</v>
      </c>
      <c r="E374">
        <v>0</v>
      </c>
      <c r="F374">
        <v>0</v>
      </c>
      <c r="G374">
        <v>0</v>
      </c>
      <c r="H374">
        <v>0</v>
      </c>
      <c r="I374">
        <v>0</v>
      </c>
      <c r="J374">
        <v>0</v>
      </c>
      <c r="K374">
        <v>0</v>
      </c>
      <c r="L374">
        <v>0</v>
      </c>
      <c r="M374">
        <v>0</v>
      </c>
      <c r="N374">
        <v>0</v>
      </c>
      <c r="O374">
        <v>0</v>
      </c>
      <c r="P374">
        <v>0</v>
      </c>
      <c r="Q374">
        <v>0</v>
      </c>
      <c r="R374">
        <v>0</v>
      </c>
      <c r="S374">
        <v>0</v>
      </c>
      <c r="T374">
        <v>0</v>
      </c>
      <c r="U374">
        <v>0</v>
      </c>
      <c r="V374">
        <v>0</v>
      </c>
      <c r="W374">
        <v>0</v>
      </c>
      <c r="X374">
        <v>0</v>
      </c>
      <c r="Y374">
        <v>0</v>
      </c>
      <c r="Z374">
        <v>0</v>
      </c>
      <c r="AA374">
        <v>0</v>
      </c>
      <c r="AB374">
        <v>0</v>
      </c>
      <c r="AC374">
        <v>0</v>
      </c>
      <c r="AD374">
        <v>0</v>
      </c>
      <c r="AE374">
        <v>0</v>
      </c>
      <c r="AF374" s="13">
        <v>0</v>
      </c>
      <c r="AG374" s="13">
        <v>0</v>
      </c>
      <c r="AH374" s="13">
        <v>0</v>
      </c>
      <c r="AI374" s="13">
        <v>0</v>
      </c>
      <c r="AJ374" s="13">
        <v>0</v>
      </c>
      <c r="AK374" s="13">
        <v>0</v>
      </c>
      <c r="AL374">
        <v>0</v>
      </c>
      <c r="AM374">
        <v>0</v>
      </c>
      <c r="AN374">
        <v>0</v>
      </c>
      <c r="AO374">
        <v>0</v>
      </c>
      <c r="AP374">
        <v>0</v>
      </c>
      <c r="AQ374">
        <v>0</v>
      </c>
      <c r="AR374">
        <v>0</v>
      </c>
      <c r="AS374">
        <v>0</v>
      </c>
      <c r="AT374">
        <v>0</v>
      </c>
      <c r="AU374">
        <v>0</v>
      </c>
      <c r="AV374">
        <v>0</v>
      </c>
      <c r="AW374">
        <v>0</v>
      </c>
      <c r="AX374">
        <v>0</v>
      </c>
      <c r="AY374">
        <v>0</v>
      </c>
      <c r="AZ374">
        <v>0</v>
      </c>
      <c r="BA374">
        <v>0</v>
      </c>
      <c r="BB374">
        <v>0</v>
      </c>
      <c r="BC374">
        <v>0</v>
      </c>
      <c r="BD374">
        <v>0</v>
      </c>
      <c r="BE374">
        <v>0</v>
      </c>
      <c r="BF374">
        <v>0</v>
      </c>
      <c r="BG374">
        <v>0</v>
      </c>
      <c r="BH374">
        <v>0</v>
      </c>
      <c r="BI374">
        <v>0</v>
      </c>
      <c r="BJ374">
        <v>0</v>
      </c>
      <c r="BK374">
        <v>0</v>
      </c>
      <c r="BL374">
        <f t="shared" si="35"/>
        <v>0</v>
      </c>
      <c r="BM374">
        <f t="shared" si="36"/>
        <v>0</v>
      </c>
      <c r="BN374">
        <f t="shared" si="37"/>
        <v>0</v>
      </c>
      <c r="BO374" s="13">
        <f t="shared" si="38"/>
        <v>0</v>
      </c>
      <c r="BP374">
        <f t="shared" si="39"/>
        <v>0</v>
      </c>
      <c r="BQ374">
        <f t="shared" si="40"/>
        <v>0</v>
      </c>
      <c r="BR374">
        <f t="shared" si="41"/>
        <v>0</v>
      </c>
    </row>
    <row r="375" spans="1:70" x14ac:dyDescent="0.35">
      <c r="A375">
        <v>8</v>
      </c>
      <c r="B375">
        <v>0</v>
      </c>
      <c r="C375">
        <v>1</v>
      </c>
      <c r="D375">
        <v>1</v>
      </c>
      <c r="E375">
        <v>0</v>
      </c>
      <c r="F375">
        <v>0</v>
      </c>
      <c r="G375">
        <v>0</v>
      </c>
      <c r="H375">
        <v>0</v>
      </c>
      <c r="I375">
        <v>0</v>
      </c>
      <c r="J375">
        <v>0</v>
      </c>
      <c r="K375">
        <v>0</v>
      </c>
      <c r="L375">
        <v>0</v>
      </c>
      <c r="M375">
        <v>0</v>
      </c>
      <c r="N375">
        <v>0</v>
      </c>
      <c r="O375">
        <v>0</v>
      </c>
      <c r="P375">
        <v>0</v>
      </c>
      <c r="Q375">
        <v>0</v>
      </c>
      <c r="R375">
        <v>0</v>
      </c>
      <c r="S375">
        <v>0</v>
      </c>
      <c r="T375">
        <v>0</v>
      </c>
      <c r="U375">
        <v>0</v>
      </c>
      <c r="V375">
        <v>0</v>
      </c>
      <c r="W375">
        <v>0</v>
      </c>
      <c r="X375">
        <v>0</v>
      </c>
      <c r="Y375">
        <v>0</v>
      </c>
      <c r="Z375">
        <v>0</v>
      </c>
      <c r="AA375">
        <v>0</v>
      </c>
      <c r="AB375">
        <v>0</v>
      </c>
      <c r="AC375">
        <v>0</v>
      </c>
      <c r="AD375">
        <v>0</v>
      </c>
      <c r="AE375">
        <v>0</v>
      </c>
      <c r="AF375" s="13">
        <v>0</v>
      </c>
      <c r="AG375" s="13">
        <v>0</v>
      </c>
      <c r="AH375" s="13">
        <v>0</v>
      </c>
      <c r="AI375" s="13">
        <v>0</v>
      </c>
      <c r="AJ375" s="13">
        <v>0</v>
      </c>
      <c r="AK375" s="13">
        <v>0</v>
      </c>
      <c r="AL375">
        <v>0</v>
      </c>
      <c r="AM375">
        <v>0</v>
      </c>
      <c r="AN375">
        <v>0</v>
      </c>
      <c r="AO375">
        <v>0</v>
      </c>
      <c r="AP375">
        <v>0</v>
      </c>
      <c r="AQ375">
        <v>0</v>
      </c>
      <c r="AR375">
        <v>0</v>
      </c>
      <c r="AS375">
        <v>0</v>
      </c>
      <c r="AT375">
        <v>0</v>
      </c>
      <c r="AU375">
        <v>0</v>
      </c>
      <c r="AV375">
        <v>0</v>
      </c>
      <c r="AW375">
        <v>0</v>
      </c>
      <c r="AX375">
        <v>0</v>
      </c>
      <c r="AY375">
        <v>0</v>
      </c>
      <c r="AZ375">
        <v>0</v>
      </c>
      <c r="BA375">
        <v>0</v>
      </c>
      <c r="BB375">
        <v>0</v>
      </c>
      <c r="BC375">
        <v>0</v>
      </c>
      <c r="BD375">
        <v>0</v>
      </c>
      <c r="BE375">
        <v>0</v>
      </c>
      <c r="BF375">
        <v>0</v>
      </c>
      <c r="BG375">
        <v>0</v>
      </c>
      <c r="BH375">
        <v>0</v>
      </c>
      <c r="BI375">
        <v>0</v>
      </c>
      <c r="BJ375">
        <v>0</v>
      </c>
      <c r="BK375">
        <v>0</v>
      </c>
      <c r="BL375">
        <f t="shared" si="35"/>
        <v>0</v>
      </c>
      <c r="BM375">
        <f t="shared" si="36"/>
        <v>0</v>
      </c>
      <c r="BN375">
        <f t="shared" si="37"/>
        <v>0</v>
      </c>
      <c r="BO375" s="13">
        <f t="shared" si="38"/>
        <v>0</v>
      </c>
      <c r="BP375">
        <f t="shared" si="39"/>
        <v>0</v>
      </c>
      <c r="BQ375">
        <f t="shared" si="40"/>
        <v>0</v>
      </c>
      <c r="BR375">
        <f t="shared" si="41"/>
        <v>0</v>
      </c>
    </row>
    <row r="376" spans="1:70" x14ac:dyDescent="0.35">
      <c r="A376">
        <v>8</v>
      </c>
      <c r="B376">
        <v>0</v>
      </c>
      <c r="C376">
        <v>1</v>
      </c>
      <c r="D376">
        <v>1</v>
      </c>
      <c r="E376">
        <v>0</v>
      </c>
      <c r="F376">
        <v>0</v>
      </c>
      <c r="G376">
        <v>0</v>
      </c>
      <c r="H376">
        <v>0</v>
      </c>
      <c r="I376">
        <v>0</v>
      </c>
      <c r="J376">
        <v>0</v>
      </c>
      <c r="K376">
        <v>0</v>
      </c>
      <c r="L376">
        <v>0</v>
      </c>
      <c r="M376">
        <v>0</v>
      </c>
      <c r="N376">
        <v>0</v>
      </c>
      <c r="O376">
        <v>0</v>
      </c>
      <c r="P376">
        <v>0</v>
      </c>
      <c r="Q376">
        <v>0</v>
      </c>
      <c r="R376">
        <v>0</v>
      </c>
      <c r="S376">
        <v>0</v>
      </c>
      <c r="T376">
        <v>0</v>
      </c>
      <c r="U376">
        <v>0</v>
      </c>
      <c r="V376">
        <v>0</v>
      </c>
      <c r="W376">
        <v>0</v>
      </c>
      <c r="X376">
        <v>0</v>
      </c>
      <c r="Y376">
        <v>0</v>
      </c>
      <c r="Z376">
        <v>0</v>
      </c>
      <c r="AA376">
        <v>0</v>
      </c>
      <c r="AB376">
        <v>0</v>
      </c>
      <c r="AC376">
        <v>0</v>
      </c>
      <c r="AD376">
        <v>0</v>
      </c>
      <c r="AE376">
        <v>0</v>
      </c>
      <c r="AF376" s="13">
        <v>0</v>
      </c>
      <c r="AG376" s="13">
        <v>0</v>
      </c>
      <c r="AH376" s="13">
        <v>0</v>
      </c>
      <c r="AI376" s="13">
        <v>0</v>
      </c>
      <c r="AJ376" s="13">
        <v>0</v>
      </c>
      <c r="AK376" s="13">
        <v>0</v>
      </c>
      <c r="AL376">
        <v>0</v>
      </c>
      <c r="AM376">
        <v>0</v>
      </c>
      <c r="AN376">
        <v>0</v>
      </c>
      <c r="AO376">
        <v>0</v>
      </c>
      <c r="AP376">
        <v>0</v>
      </c>
      <c r="AQ376">
        <v>0</v>
      </c>
      <c r="AR376">
        <v>0</v>
      </c>
      <c r="AS376">
        <v>0</v>
      </c>
      <c r="AT376">
        <v>0</v>
      </c>
      <c r="AU376">
        <v>0</v>
      </c>
      <c r="AV376">
        <v>0</v>
      </c>
      <c r="AW376">
        <v>0</v>
      </c>
      <c r="AX376">
        <v>0</v>
      </c>
      <c r="AY376">
        <v>0</v>
      </c>
      <c r="AZ376">
        <v>0</v>
      </c>
      <c r="BA376">
        <v>0</v>
      </c>
      <c r="BB376">
        <v>0</v>
      </c>
      <c r="BC376">
        <v>0</v>
      </c>
      <c r="BD376">
        <v>0</v>
      </c>
      <c r="BE376">
        <v>0</v>
      </c>
      <c r="BF376">
        <v>0</v>
      </c>
      <c r="BG376">
        <v>0</v>
      </c>
      <c r="BH376">
        <v>0</v>
      </c>
      <c r="BI376">
        <v>0</v>
      </c>
      <c r="BJ376">
        <v>0</v>
      </c>
      <c r="BK376">
        <v>0</v>
      </c>
      <c r="BL376">
        <f t="shared" si="35"/>
        <v>0</v>
      </c>
      <c r="BM376">
        <f t="shared" si="36"/>
        <v>0</v>
      </c>
      <c r="BN376">
        <f t="shared" si="37"/>
        <v>0</v>
      </c>
      <c r="BO376" s="13">
        <f t="shared" si="38"/>
        <v>0</v>
      </c>
      <c r="BP376">
        <f t="shared" si="39"/>
        <v>0</v>
      </c>
      <c r="BQ376">
        <f t="shared" si="40"/>
        <v>0</v>
      </c>
      <c r="BR376">
        <f t="shared" si="41"/>
        <v>0</v>
      </c>
    </row>
    <row r="377" spans="1:70" x14ac:dyDescent="0.35">
      <c r="A377">
        <v>8</v>
      </c>
      <c r="B377">
        <v>1</v>
      </c>
      <c r="C377">
        <v>1</v>
      </c>
      <c r="D377">
        <v>1</v>
      </c>
      <c r="E377">
        <v>0</v>
      </c>
      <c r="F377">
        <v>0</v>
      </c>
      <c r="G377">
        <v>0</v>
      </c>
      <c r="H377">
        <v>0</v>
      </c>
      <c r="I377">
        <v>0</v>
      </c>
      <c r="J377">
        <v>0</v>
      </c>
      <c r="K377">
        <v>0</v>
      </c>
      <c r="L377">
        <v>0</v>
      </c>
      <c r="M377">
        <v>0</v>
      </c>
      <c r="N377">
        <v>0</v>
      </c>
      <c r="O377">
        <v>0</v>
      </c>
      <c r="P377">
        <v>0</v>
      </c>
      <c r="Q377">
        <v>0</v>
      </c>
      <c r="R377">
        <v>0</v>
      </c>
      <c r="S377">
        <v>0</v>
      </c>
      <c r="T377">
        <v>0</v>
      </c>
      <c r="U377">
        <v>0</v>
      </c>
      <c r="V377">
        <v>0</v>
      </c>
      <c r="W377">
        <v>0</v>
      </c>
      <c r="X377">
        <v>0</v>
      </c>
      <c r="Y377">
        <v>0</v>
      </c>
      <c r="Z377">
        <v>0</v>
      </c>
      <c r="AA377">
        <v>0</v>
      </c>
      <c r="AB377">
        <v>0</v>
      </c>
      <c r="AC377">
        <v>0</v>
      </c>
      <c r="AD377">
        <v>0</v>
      </c>
      <c r="AE377">
        <v>0</v>
      </c>
      <c r="AF377" s="13">
        <v>0</v>
      </c>
      <c r="AG377" s="13">
        <v>0</v>
      </c>
      <c r="AH377" s="13">
        <v>0</v>
      </c>
      <c r="AI377" s="13">
        <v>0</v>
      </c>
      <c r="AJ377" s="13">
        <v>0</v>
      </c>
      <c r="AK377" s="13">
        <v>0</v>
      </c>
      <c r="AL377">
        <v>0</v>
      </c>
      <c r="AM377">
        <v>0</v>
      </c>
      <c r="AN377">
        <v>0</v>
      </c>
      <c r="AO377">
        <v>0</v>
      </c>
      <c r="AP377">
        <v>0</v>
      </c>
      <c r="AQ377">
        <v>0</v>
      </c>
      <c r="AR377">
        <v>0</v>
      </c>
      <c r="AS377">
        <v>0</v>
      </c>
      <c r="AT377">
        <v>0</v>
      </c>
      <c r="AU377">
        <v>0</v>
      </c>
      <c r="AV377">
        <v>0</v>
      </c>
      <c r="AW377">
        <v>0</v>
      </c>
      <c r="AX377">
        <v>0</v>
      </c>
      <c r="AY377">
        <v>0</v>
      </c>
      <c r="AZ377">
        <v>0</v>
      </c>
      <c r="BA377">
        <v>0</v>
      </c>
      <c r="BB377">
        <v>0</v>
      </c>
      <c r="BC377">
        <v>0</v>
      </c>
      <c r="BD377">
        <v>0</v>
      </c>
      <c r="BE377">
        <v>0</v>
      </c>
      <c r="BF377">
        <v>0</v>
      </c>
      <c r="BG377">
        <v>0</v>
      </c>
      <c r="BH377">
        <v>0</v>
      </c>
      <c r="BI377">
        <v>0</v>
      </c>
      <c r="BJ377">
        <v>0</v>
      </c>
      <c r="BK377">
        <v>0</v>
      </c>
      <c r="BL377">
        <f t="shared" si="35"/>
        <v>0</v>
      </c>
      <c r="BM377">
        <f t="shared" si="36"/>
        <v>0</v>
      </c>
      <c r="BN377">
        <f t="shared" si="37"/>
        <v>0</v>
      </c>
      <c r="BO377" s="13">
        <f t="shared" si="38"/>
        <v>0</v>
      </c>
      <c r="BP377">
        <f t="shared" si="39"/>
        <v>0</v>
      </c>
      <c r="BQ377">
        <f t="shared" si="40"/>
        <v>0</v>
      </c>
      <c r="BR377">
        <f t="shared" si="41"/>
        <v>0</v>
      </c>
    </row>
    <row r="378" spans="1:70" x14ac:dyDescent="0.35">
      <c r="A378">
        <v>8</v>
      </c>
      <c r="B378">
        <v>1</v>
      </c>
      <c r="C378">
        <v>1</v>
      </c>
      <c r="D378">
        <v>1</v>
      </c>
      <c r="E378">
        <v>0</v>
      </c>
      <c r="F378">
        <v>0</v>
      </c>
      <c r="G378">
        <v>0</v>
      </c>
      <c r="H378">
        <v>0</v>
      </c>
      <c r="I378">
        <v>0</v>
      </c>
      <c r="J378">
        <v>0</v>
      </c>
      <c r="K378">
        <v>0</v>
      </c>
      <c r="L378">
        <v>0</v>
      </c>
      <c r="M378">
        <v>0</v>
      </c>
      <c r="N378">
        <v>0</v>
      </c>
      <c r="O378">
        <v>0</v>
      </c>
      <c r="P378">
        <v>0</v>
      </c>
      <c r="Q378">
        <v>0</v>
      </c>
      <c r="R378">
        <v>0</v>
      </c>
      <c r="S378">
        <v>0</v>
      </c>
      <c r="T378">
        <v>0</v>
      </c>
      <c r="U378">
        <v>0</v>
      </c>
      <c r="V378">
        <v>0</v>
      </c>
      <c r="W378">
        <v>0</v>
      </c>
      <c r="X378">
        <v>0</v>
      </c>
      <c r="Y378">
        <v>0</v>
      </c>
      <c r="Z378">
        <v>0</v>
      </c>
      <c r="AA378">
        <v>0</v>
      </c>
      <c r="AB378">
        <v>0</v>
      </c>
      <c r="AC378">
        <v>0</v>
      </c>
      <c r="AD378">
        <v>0</v>
      </c>
      <c r="AE378">
        <v>0</v>
      </c>
      <c r="AF378" s="13">
        <v>0</v>
      </c>
      <c r="AG378" s="13">
        <v>0</v>
      </c>
      <c r="AH378" s="13">
        <v>0</v>
      </c>
      <c r="AI378" s="13">
        <v>0</v>
      </c>
      <c r="AJ378" s="13">
        <v>0</v>
      </c>
      <c r="AK378" s="13">
        <v>0</v>
      </c>
      <c r="AL378">
        <v>0</v>
      </c>
      <c r="AM378">
        <v>0</v>
      </c>
      <c r="AN378">
        <v>0</v>
      </c>
      <c r="AO378">
        <v>0</v>
      </c>
      <c r="AP378">
        <v>0</v>
      </c>
      <c r="AQ378">
        <v>0</v>
      </c>
      <c r="AR378">
        <v>0</v>
      </c>
      <c r="AS378">
        <v>0</v>
      </c>
      <c r="AT378">
        <v>0</v>
      </c>
      <c r="AU378">
        <v>0</v>
      </c>
      <c r="AV378">
        <v>0</v>
      </c>
      <c r="AW378">
        <v>0</v>
      </c>
      <c r="AX378">
        <v>0</v>
      </c>
      <c r="AY378">
        <v>0</v>
      </c>
      <c r="AZ378">
        <v>0</v>
      </c>
      <c r="BA378">
        <v>0</v>
      </c>
      <c r="BB378">
        <v>0</v>
      </c>
      <c r="BC378">
        <v>0</v>
      </c>
      <c r="BD378">
        <v>0</v>
      </c>
      <c r="BE378">
        <v>0</v>
      </c>
      <c r="BF378">
        <v>0</v>
      </c>
      <c r="BG378">
        <v>0</v>
      </c>
      <c r="BH378">
        <v>0</v>
      </c>
      <c r="BI378">
        <v>0</v>
      </c>
      <c r="BJ378">
        <v>0</v>
      </c>
      <c r="BK378">
        <v>0</v>
      </c>
      <c r="BL378">
        <f t="shared" si="35"/>
        <v>0</v>
      </c>
      <c r="BM378">
        <f t="shared" si="36"/>
        <v>0</v>
      </c>
      <c r="BN378">
        <f t="shared" si="37"/>
        <v>0</v>
      </c>
      <c r="BO378" s="13">
        <f t="shared" si="38"/>
        <v>0</v>
      </c>
      <c r="BP378">
        <f t="shared" si="39"/>
        <v>0</v>
      </c>
      <c r="BQ378">
        <f t="shared" si="40"/>
        <v>0</v>
      </c>
      <c r="BR378">
        <f t="shared" si="41"/>
        <v>0</v>
      </c>
    </row>
    <row r="379" spans="1:70" x14ac:dyDescent="0.35">
      <c r="A379">
        <v>8</v>
      </c>
      <c r="B379">
        <v>1</v>
      </c>
      <c r="C379">
        <v>1</v>
      </c>
      <c r="D379">
        <v>1</v>
      </c>
      <c r="E379">
        <v>0</v>
      </c>
      <c r="F379">
        <v>0</v>
      </c>
      <c r="G379">
        <v>0</v>
      </c>
      <c r="H379">
        <v>0</v>
      </c>
      <c r="I379">
        <v>0</v>
      </c>
      <c r="J379">
        <v>0</v>
      </c>
      <c r="K379">
        <v>0</v>
      </c>
      <c r="L379">
        <v>0</v>
      </c>
      <c r="M379">
        <v>0</v>
      </c>
      <c r="N379">
        <v>0</v>
      </c>
      <c r="O379">
        <v>0</v>
      </c>
      <c r="P379">
        <v>0</v>
      </c>
      <c r="Q379">
        <v>0</v>
      </c>
      <c r="R379">
        <v>0</v>
      </c>
      <c r="S379">
        <v>0</v>
      </c>
      <c r="T379">
        <v>0</v>
      </c>
      <c r="U379">
        <v>0</v>
      </c>
      <c r="V379">
        <v>0</v>
      </c>
      <c r="W379">
        <v>0</v>
      </c>
      <c r="X379">
        <v>0</v>
      </c>
      <c r="Y379">
        <v>0</v>
      </c>
      <c r="Z379">
        <v>0</v>
      </c>
      <c r="AA379">
        <v>0</v>
      </c>
      <c r="AB379">
        <v>0</v>
      </c>
      <c r="AC379">
        <v>0</v>
      </c>
      <c r="AD379">
        <v>0</v>
      </c>
      <c r="AE379">
        <v>0</v>
      </c>
      <c r="AF379" s="13">
        <v>0</v>
      </c>
      <c r="AG379" s="13">
        <v>0</v>
      </c>
      <c r="AH379" s="13">
        <v>0</v>
      </c>
      <c r="AI379" s="13">
        <v>0</v>
      </c>
      <c r="AJ379" s="13">
        <v>0</v>
      </c>
      <c r="AK379" s="13">
        <v>0</v>
      </c>
      <c r="AL379">
        <v>0</v>
      </c>
      <c r="AM379">
        <v>0</v>
      </c>
      <c r="AN379">
        <v>0</v>
      </c>
      <c r="AO379">
        <v>0</v>
      </c>
      <c r="AP379">
        <v>0</v>
      </c>
      <c r="AQ379">
        <v>0</v>
      </c>
      <c r="AR379">
        <v>0</v>
      </c>
      <c r="AS379">
        <v>0</v>
      </c>
      <c r="AT379">
        <v>0</v>
      </c>
      <c r="AU379">
        <v>0</v>
      </c>
      <c r="AV379">
        <v>0</v>
      </c>
      <c r="AW379">
        <v>0</v>
      </c>
      <c r="AX379">
        <v>0</v>
      </c>
      <c r="AY379">
        <v>0</v>
      </c>
      <c r="AZ379">
        <v>0</v>
      </c>
      <c r="BA379">
        <v>0</v>
      </c>
      <c r="BB379">
        <v>0</v>
      </c>
      <c r="BC379">
        <v>0</v>
      </c>
      <c r="BD379">
        <v>0</v>
      </c>
      <c r="BE379">
        <v>0</v>
      </c>
      <c r="BF379">
        <v>0</v>
      </c>
      <c r="BG379">
        <v>0</v>
      </c>
      <c r="BH379">
        <v>0</v>
      </c>
      <c r="BI379">
        <v>0</v>
      </c>
      <c r="BJ379">
        <v>0</v>
      </c>
      <c r="BK379">
        <v>0</v>
      </c>
      <c r="BL379">
        <f t="shared" si="35"/>
        <v>0</v>
      </c>
      <c r="BM379">
        <f t="shared" si="36"/>
        <v>0</v>
      </c>
      <c r="BN379">
        <f t="shared" si="37"/>
        <v>0</v>
      </c>
      <c r="BO379" s="13">
        <f t="shared" si="38"/>
        <v>0</v>
      </c>
      <c r="BP379">
        <f t="shared" si="39"/>
        <v>0</v>
      </c>
      <c r="BQ379">
        <f t="shared" si="40"/>
        <v>0</v>
      </c>
      <c r="BR379">
        <f t="shared" si="41"/>
        <v>0</v>
      </c>
    </row>
    <row r="380" spans="1:70" x14ac:dyDescent="0.35">
      <c r="A380">
        <v>8</v>
      </c>
      <c r="B380">
        <v>1</v>
      </c>
      <c r="C380">
        <v>1</v>
      </c>
      <c r="D380">
        <v>1</v>
      </c>
      <c r="E380">
        <v>0</v>
      </c>
      <c r="F380">
        <v>0</v>
      </c>
      <c r="G380">
        <v>0</v>
      </c>
      <c r="H380">
        <v>0</v>
      </c>
      <c r="I380">
        <v>0</v>
      </c>
      <c r="J380">
        <v>0</v>
      </c>
      <c r="K380">
        <v>0</v>
      </c>
      <c r="L380">
        <v>0</v>
      </c>
      <c r="M380">
        <v>0</v>
      </c>
      <c r="N380">
        <v>0</v>
      </c>
      <c r="O380">
        <v>0</v>
      </c>
      <c r="P380">
        <v>0</v>
      </c>
      <c r="Q380">
        <v>0</v>
      </c>
      <c r="R380">
        <v>0</v>
      </c>
      <c r="S380">
        <v>0</v>
      </c>
      <c r="T380">
        <v>0</v>
      </c>
      <c r="U380">
        <v>0</v>
      </c>
      <c r="V380">
        <v>0</v>
      </c>
      <c r="W380">
        <v>0</v>
      </c>
      <c r="X380">
        <v>0</v>
      </c>
      <c r="Y380">
        <v>0</v>
      </c>
      <c r="Z380">
        <v>0</v>
      </c>
      <c r="AA380">
        <v>0</v>
      </c>
      <c r="AB380">
        <v>0</v>
      </c>
      <c r="AC380">
        <v>0</v>
      </c>
      <c r="AD380">
        <v>0</v>
      </c>
      <c r="AE380">
        <v>0</v>
      </c>
      <c r="AF380" s="13">
        <v>0</v>
      </c>
      <c r="AG380" s="13">
        <v>0</v>
      </c>
      <c r="AH380" s="13">
        <v>0</v>
      </c>
      <c r="AI380" s="13">
        <v>0</v>
      </c>
      <c r="AJ380" s="13">
        <v>0</v>
      </c>
      <c r="AK380" s="13">
        <v>0</v>
      </c>
      <c r="AL380">
        <v>0</v>
      </c>
      <c r="AM380">
        <v>0</v>
      </c>
      <c r="AN380">
        <v>0</v>
      </c>
      <c r="AO380">
        <v>0</v>
      </c>
      <c r="AP380">
        <v>0</v>
      </c>
      <c r="AQ380">
        <v>0</v>
      </c>
      <c r="AR380">
        <v>0</v>
      </c>
      <c r="AS380">
        <v>0</v>
      </c>
      <c r="AT380">
        <v>0</v>
      </c>
      <c r="AU380">
        <v>0</v>
      </c>
      <c r="AV380">
        <v>0</v>
      </c>
      <c r="AW380">
        <v>0</v>
      </c>
      <c r="AX380">
        <v>0</v>
      </c>
      <c r="AY380">
        <v>0</v>
      </c>
      <c r="AZ380">
        <v>0</v>
      </c>
      <c r="BA380">
        <v>0</v>
      </c>
      <c r="BB380">
        <v>0</v>
      </c>
      <c r="BC380">
        <v>0</v>
      </c>
      <c r="BD380">
        <v>0</v>
      </c>
      <c r="BE380">
        <v>0</v>
      </c>
      <c r="BF380">
        <v>0</v>
      </c>
      <c r="BG380">
        <v>0</v>
      </c>
      <c r="BH380">
        <v>0</v>
      </c>
      <c r="BI380">
        <v>0</v>
      </c>
      <c r="BJ380">
        <v>0</v>
      </c>
      <c r="BK380">
        <v>0</v>
      </c>
      <c r="BL380">
        <f t="shared" si="35"/>
        <v>0</v>
      </c>
      <c r="BM380">
        <f t="shared" si="36"/>
        <v>0</v>
      </c>
      <c r="BN380">
        <f t="shared" si="37"/>
        <v>0</v>
      </c>
      <c r="BO380" s="13">
        <f t="shared" si="38"/>
        <v>0</v>
      </c>
      <c r="BP380">
        <f t="shared" si="39"/>
        <v>0</v>
      </c>
      <c r="BQ380">
        <f t="shared" si="40"/>
        <v>0</v>
      </c>
      <c r="BR380">
        <f t="shared" si="41"/>
        <v>0</v>
      </c>
    </row>
    <row r="381" spans="1:70" x14ac:dyDescent="0.35">
      <c r="A381">
        <v>8</v>
      </c>
      <c r="B381">
        <v>1</v>
      </c>
      <c r="C381">
        <v>1</v>
      </c>
      <c r="D381">
        <v>1</v>
      </c>
      <c r="E381">
        <v>0</v>
      </c>
      <c r="F381">
        <v>0</v>
      </c>
      <c r="G381">
        <v>0</v>
      </c>
      <c r="H381">
        <v>0</v>
      </c>
      <c r="I381">
        <v>0</v>
      </c>
      <c r="J381">
        <v>0</v>
      </c>
      <c r="K381">
        <v>0</v>
      </c>
      <c r="L381">
        <v>0</v>
      </c>
      <c r="M381">
        <v>0</v>
      </c>
      <c r="N381">
        <v>0</v>
      </c>
      <c r="O381">
        <v>0</v>
      </c>
      <c r="P381">
        <v>0</v>
      </c>
      <c r="Q381">
        <v>0</v>
      </c>
      <c r="R381">
        <v>0</v>
      </c>
      <c r="S381">
        <v>0</v>
      </c>
      <c r="T381">
        <v>0</v>
      </c>
      <c r="U381">
        <v>0</v>
      </c>
      <c r="V381">
        <v>0</v>
      </c>
      <c r="W381">
        <v>0</v>
      </c>
      <c r="X381">
        <v>0</v>
      </c>
      <c r="Y381">
        <v>0</v>
      </c>
      <c r="Z381">
        <v>0</v>
      </c>
      <c r="AA381">
        <v>0</v>
      </c>
      <c r="AB381">
        <v>0</v>
      </c>
      <c r="AC381">
        <v>0</v>
      </c>
      <c r="AD381">
        <v>0</v>
      </c>
      <c r="AE381">
        <v>0</v>
      </c>
      <c r="AF381" s="13">
        <v>0</v>
      </c>
      <c r="AG381" s="13">
        <v>0</v>
      </c>
      <c r="AH381" s="13">
        <v>0</v>
      </c>
      <c r="AI381" s="13">
        <v>0</v>
      </c>
      <c r="AJ381" s="13">
        <v>0</v>
      </c>
      <c r="AK381" s="13">
        <v>0</v>
      </c>
      <c r="AL381">
        <v>0</v>
      </c>
      <c r="AM381">
        <v>0</v>
      </c>
      <c r="AN381">
        <v>0</v>
      </c>
      <c r="AO381">
        <v>0</v>
      </c>
      <c r="AP381">
        <v>0</v>
      </c>
      <c r="AQ381">
        <v>0</v>
      </c>
      <c r="AR381">
        <v>0</v>
      </c>
      <c r="AS381">
        <v>0</v>
      </c>
      <c r="AT381">
        <v>0</v>
      </c>
      <c r="AU381">
        <v>0</v>
      </c>
      <c r="AV381">
        <v>0</v>
      </c>
      <c r="AW381">
        <v>0</v>
      </c>
      <c r="AX381">
        <v>0</v>
      </c>
      <c r="AY381">
        <v>0</v>
      </c>
      <c r="AZ381">
        <v>0</v>
      </c>
      <c r="BA381">
        <v>0</v>
      </c>
      <c r="BB381">
        <v>0</v>
      </c>
      <c r="BC381">
        <v>0</v>
      </c>
      <c r="BD381">
        <v>0</v>
      </c>
      <c r="BE381">
        <v>0</v>
      </c>
      <c r="BF381">
        <v>0</v>
      </c>
      <c r="BG381">
        <v>0</v>
      </c>
      <c r="BH381">
        <v>0</v>
      </c>
      <c r="BI381">
        <v>0</v>
      </c>
      <c r="BJ381">
        <v>0</v>
      </c>
      <c r="BK381">
        <v>0</v>
      </c>
      <c r="BL381">
        <f t="shared" si="35"/>
        <v>0</v>
      </c>
      <c r="BM381">
        <f t="shared" si="36"/>
        <v>0</v>
      </c>
      <c r="BN381">
        <f t="shared" si="37"/>
        <v>0</v>
      </c>
      <c r="BO381" s="13">
        <f t="shared" si="38"/>
        <v>0</v>
      </c>
      <c r="BP381">
        <f t="shared" si="39"/>
        <v>0</v>
      </c>
      <c r="BQ381">
        <f t="shared" si="40"/>
        <v>0</v>
      </c>
      <c r="BR381">
        <f t="shared" si="41"/>
        <v>0</v>
      </c>
    </row>
    <row r="382" spans="1:70" x14ac:dyDescent="0.35">
      <c r="A382">
        <v>9</v>
      </c>
      <c r="B382">
        <v>0</v>
      </c>
      <c r="C382">
        <v>1</v>
      </c>
      <c r="D382">
        <v>1</v>
      </c>
      <c r="E382">
        <v>0</v>
      </c>
      <c r="F382">
        <v>0</v>
      </c>
      <c r="G382">
        <v>0</v>
      </c>
      <c r="H382">
        <v>0</v>
      </c>
      <c r="I382">
        <v>0</v>
      </c>
      <c r="J382">
        <v>0</v>
      </c>
      <c r="K382">
        <v>0</v>
      </c>
      <c r="L382">
        <v>0</v>
      </c>
      <c r="M382">
        <v>0</v>
      </c>
      <c r="N382">
        <v>0</v>
      </c>
      <c r="O382">
        <v>0</v>
      </c>
      <c r="P382">
        <v>0</v>
      </c>
      <c r="Q382">
        <v>0</v>
      </c>
      <c r="R382">
        <v>0</v>
      </c>
      <c r="S382">
        <v>0</v>
      </c>
      <c r="T382">
        <v>0</v>
      </c>
      <c r="U382">
        <v>0</v>
      </c>
      <c r="V382">
        <v>0</v>
      </c>
      <c r="W382">
        <v>0</v>
      </c>
      <c r="X382">
        <v>0</v>
      </c>
      <c r="Y382">
        <v>0</v>
      </c>
      <c r="Z382">
        <v>0</v>
      </c>
      <c r="AA382">
        <v>0</v>
      </c>
      <c r="AB382">
        <v>0</v>
      </c>
      <c r="AC382">
        <v>0</v>
      </c>
      <c r="AD382">
        <v>0</v>
      </c>
      <c r="AE382">
        <v>0</v>
      </c>
      <c r="AF382">
        <v>0</v>
      </c>
      <c r="AG382">
        <v>0</v>
      </c>
      <c r="AH382">
        <v>0</v>
      </c>
      <c r="AI382">
        <v>0</v>
      </c>
      <c r="AJ382">
        <v>0</v>
      </c>
      <c r="AK382">
        <v>0</v>
      </c>
      <c r="AL382">
        <v>0</v>
      </c>
      <c r="AM382">
        <v>0</v>
      </c>
      <c r="AN382">
        <v>0</v>
      </c>
      <c r="AO382">
        <v>0</v>
      </c>
      <c r="AP382">
        <v>0</v>
      </c>
      <c r="AQ382">
        <v>0</v>
      </c>
      <c r="AR382">
        <v>0</v>
      </c>
      <c r="AS382">
        <v>0</v>
      </c>
      <c r="AT382">
        <v>0</v>
      </c>
      <c r="AU382">
        <v>0</v>
      </c>
      <c r="AV382">
        <v>0</v>
      </c>
      <c r="AW382">
        <v>0</v>
      </c>
      <c r="AX382">
        <v>0</v>
      </c>
      <c r="AY382">
        <v>0</v>
      </c>
      <c r="AZ382">
        <v>0</v>
      </c>
      <c r="BA382">
        <v>0</v>
      </c>
      <c r="BB382">
        <v>0</v>
      </c>
      <c r="BC382">
        <v>0</v>
      </c>
      <c r="BD382">
        <v>0</v>
      </c>
      <c r="BE382">
        <v>0</v>
      </c>
      <c r="BF382">
        <v>0</v>
      </c>
      <c r="BG382">
        <v>0</v>
      </c>
      <c r="BH382">
        <v>0</v>
      </c>
      <c r="BI382">
        <v>0</v>
      </c>
      <c r="BJ382">
        <v>0</v>
      </c>
      <c r="BK382">
        <v>0</v>
      </c>
      <c r="BL382">
        <f t="shared" si="35"/>
        <v>0</v>
      </c>
      <c r="BM382">
        <f t="shared" si="36"/>
        <v>0</v>
      </c>
      <c r="BN382">
        <f t="shared" si="37"/>
        <v>0</v>
      </c>
      <c r="BO382" s="13">
        <f t="shared" si="38"/>
        <v>0</v>
      </c>
      <c r="BP382">
        <f t="shared" si="39"/>
        <v>0</v>
      </c>
      <c r="BQ382">
        <f t="shared" si="40"/>
        <v>0</v>
      </c>
      <c r="BR382">
        <f t="shared" si="41"/>
        <v>0</v>
      </c>
    </row>
    <row r="383" spans="1:70" x14ac:dyDescent="0.35">
      <c r="A383">
        <v>9</v>
      </c>
      <c r="B383">
        <v>0</v>
      </c>
      <c r="C383">
        <v>1</v>
      </c>
      <c r="D383">
        <v>1</v>
      </c>
      <c r="E383">
        <v>0</v>
      </c>
      <c r="F383">
        <v>0</v>
      </c>
      <c r="G383">
        <v>0</v>
      </c>
      <c r="H383">
        <v>0</v>
      </c>
      <c r="I383">
        <v>0</v>
      </c>
      <c r="J383">
        <v>0</v>
      </c>
      <c r="K383">
        <v>0</v>
      </c>
      <c r="L383">
        <v>0</v>
      </c>
      <c r="M383">
        <v>0</v>
      </c>
      <c r="N383">
        <v>0</v>
      </c>
      <c r="O383">
        <v>0</v>
      </c>
      <c r="P383">
        <v>0</v>
      </c>
      <c r="Q383">
        <v>0</v>
      </c>
      <c r="R383">
        <v>0</v>
      </c>
      <c r="S383">
        <v>0</v>
      </c>
      <c r="T383">
        <v>0</v>
      </c>
      <c r="U383">
        <v>0</v>
      </c>
      <c r="V383">
        <v>0</v>
      </c>
      <c r="W383">
        <v>0</v>
      </c>
      <c r="X383">
        <v>0</v>
      </c>
      <c r="Y383">
        <v>0</v>
      </c>
      <c r="Z383">
        <v>0</v>
      </c>
      <c r="AA383">
        <v>0</v>
      </c>
      <c r="AB383">
        <v>0</v>
      </c>
      <c r="AC383">
        <v>0</v>
      </c>
      <c r="AD383">
        <v>0</v>
      </c>
      <c r="AE383">
        <v>0</v>
      </c>
      <c r="AF383">
        <v>0</v>
      </c>
      <c r="AG383">
        <v>0</v>
      </c>
      <c r="AH383">
        <v>0</v>
      </c>
      <c r="AI383">
        <v>0</v>
      </c>
      <c r="AJ383">
        <v>0</v>
      </c>
      <c r="AK383">
        <v>0</v>
      </c>
      <c r="AL383">
        <v>0</v>
      </c>
      <c r="AM383">
        <v>0</v>
      </c>
      <c r="AN383">
        <v>0</v>
      </c>
      <c r="AO383">
        <v>0</v>
      </c>
      <c r="AP383">
        <v>0</v>
      </c>
      <c r="AQ383">
        <v>0</v>
      </c>
      <c r="AR383">
        <v>0</v>
      </c>
      <c r="AS383">
        <v>0</v>
      </c>
      <c r="AT383">
        <v>0</v>
      </c>
      <c r="AU383">
        <v>0</v>
      </c>
      <c r="AV383">
        <v>0</v>
      </c>
      <c r="AW383">
        <v>0</v>
      </c>
      <c r="AX383">
        <v>0</v>
      </c>
      <c r="AY383">
        <v>0</v>
      </c>
      <c r="AZ383">
        <v>0</v>
      </c>
      <c r="BA383">
        <v>0</v>
      </c>
      <c r="BB383">
        <v>0</v>
      </c>
      <c r="BC383">
        <v>0</v>
      </c>
      <c r="BD383">
        <v>0</v>
      </c>
      <c r="BE383">
        <v>0</v>
      </c>
      <c r="BF383">
        <v>0</v>
      </c>
      <c r="BG383">
        <v>0</v>
      </c>
      <c r="BH383">
        <v>0</v>
      </c>
      <c r="BI383">
        <v>0</v>
      </c>
      <c r="BJ383">
        <v>0</v>
      </c>
      <c r="BK383">
        <v>0</v>
      </c>
      <c r="BL383">
        <f t="shared" si="35"/>
        <v>0</v>
      </c>
      <c r="BM383">
        <f t="shared" si="36"/>
        <v>0</v>
      </c>
      <c r="BN383">
        <f t="shared" si="37"/>
        <v>0</v>
      </c>
      <c r="BO383" s="13">
        <f t="shared" si="38"/>
        <v>0</v>
      </c>
      <c r="BP383">
        <f t="shared" si="39"/>
        <v>0</v>
      </c>
      <c r="BQ383">
        <f t="shared" si="40"/>
        <v>0</v>
      </c>
      <c r="BR383">
        <f t="shared" si="41"/>
        <v>0</v>
      </c>
    </row>
    <row r="384" spans="1:70" x14ac:dyDescent="0.35">
      <c r="A384">
        <v>9</v>
      </c>
      <c r="B384">
        <v>0</v>
      </c>
      <c r="C384">
        <v>1</v>
      </c>
      <c r="D384">
        <v>1</v>
      </c>
      <c r="E384">
        <v>0</v>
      </c>
      <c r="F384">
        <v>0</v>
      </c>
      <c r="G384">
        <v>0</v>
      </c>
      <c r="H384">
        <v>0</v>
      </c>
      <c r="I384">
        <v>0</v>
      </c>
      <c r="J384">
        <v>0</v>
      </c>
      <c r="K384">
        <v>0</v>
      </c>
      <c r="L384">
        <v>0</v>
      </c>
      <c r="M384">
        <v>0</v>
      </c>
      <c r="N384">
        <v>0</v>
      </c>
      <c r="O384">
        <v>0</v>
      </c>
      <c r="P384">
        <v>0</v>
      </c>
      <c r="Q384">
        <v>0</v>
      </c>
      <c r="R384">
        <v>0</v>
      </c>
      <c r="S384">
        <v>0</v>
      </c>
      <c r="T384">
        <v>0</v>
      </c>
      <c r="U384">
        <v>0</v>
      </c>
      <c r="V384">
        <v>0</v>
      </c>
      <c r="W384">
        <v>0</v>
      </c>
      <c r="X384">
        <v>0</v>
      </c>
      <c r="Y384">
        <v>0</v>
      </c>
      <c r="Z384">
        <v>0</v>
      </c>
      <c r="AA384">
        <v>0</v>
      </c>
      <c r="AB384">
        <v>0</v>
      </c>
      <c r="AC384">
        <v>0</v>
      </c>
      <c r="AD384">
        <v>0</v>
      </c>
      <c r="AE384">
        <v>0</v>
      </c>
      <c r="AF384">
        <v>0</v>
      </c>
      <c r="AG384">
        <v>0</v>
      </c>
      <c r="AH384">
        <v>0</v>
      </c>
      <c r="AI384">
        <v>0</v>
      </c>
      <c r="AJ384">
        <v>0</v>
      </c>
      <c r="AK384">
        <v>0</v>
      </c>
      <c r="AL384">
        <v>0</v>
      </c>
      <c r="AM384">
        <v>0</v>
      </c>
      <c r="AN384">
        <v>0</v>
      </c>
      <c r="AO384">
        <v>0</v>
      </c>
      <c r="AP384">
        <v>0</v>
      </c>
      <c r="AQ384">
        <v>0</v>
      </c>
      <c r="AR384">
        <v>0</v>
      </c>
      <c r="AS384">
        <v>0</v>
      </c>
      <c r="AT384">
        <v>0</v>
      </c>
      <c r="AU384">
        <v>0</v>
      </c>
      <c r="AV384">
        <v>0</v>
      </c>
      <c r="AW384">
        <v>0</v>
      </c>
      <c r="AX384">
        <v>0</v>
      </c>
      <c r="AY384">
        <v>0</v>
      </c>
      <c r="AZ384">
        <v>0</v>
      </c>
      <c r="BA384">
        <v>0</v>
      </c>
      <c r="BB384">
        <v>0</v>
      </c>
      <c r="BC384">
        <v>0</v>
      </c>
      <c r="BD384">
        <v>0</v>
      </c>
      <c r="BE384">
        <v>0</v>
      </c>
      <c r="BF384">
        <v>0</v>
      </c>
      <c r="BG384">
        <v>0</v>
      </c>
      <c r="BH384">
        <v>0</v>
      </c>
      <c r="BI384">
        <v>0</v>
      </c>
      <c r="BJ384">
        <v>0</v>
      </c>
      <c r="BK384">
        <v>0</v>
      </c>
      <c r="BL384">
        <f t="shared" si="35"/>
        <v>0</v>
      </c>
      <c r="BM384">
        <f t="shared" si="36"/>
        <v>0</v>
      </c>
      <c r="BN384">
        <f t="shared" si="37"/>
        <v>0</v>
      </c>
      <c r="BO384" s="13">
        <f t="shared" si="38"/>
        <v>0</v>
      </c>
      <c r="BP384">
        <f t="shared" si="39"/>
        <v>0</v>
      </c>
      <c r="BQ384">
        <f t="shared" si="40"/>
        <v>0</v>
      </c>
      <c r="BR384">
        <f t="shared" si="41"/>
        <v>0</v>
      </c>
    </row>
    <row r="385" spans="1:70" x14ac:dyDescent="0.35">
      <c r="A385">
        <v>9</v>
      </c>
      <c r="B385">
        <v>0</v>
      </c>
      <c r="C385">
        <v>1</v>
      </c>
      <c r="D385">
        <v>1</v>
      </c>
      <c r="E385">
        <v>0</v>
      </c>
      <c r="F385">
        <v>0</v>
      </c>
      <c r="G385">
        <v>0</v>
      </c>
      <c r="H385">
        <v>0</v>
      </c>
      <c r="I385">
        <v>0</v>
      </c>
      <c r="J385">
        <v>0</v>
      </c>
      <c r="K385">
        <v>0</v>
      </c>
      <c r="L385">
        <v>0</v>
      </c>
      <c r="M385">
        <v>0</v>
      </c>
      <c r="N385">
        <v>0</v>
      </c>
      <c r="O385">
        <v>0</v>
      </c>
      <c r="P385">
        <v>0</v>
      </c>
      <c r="Q385">
        <v>0</v>
      </c>
      <c r="R385">
        <v>0</v>
      </c>
      <c r="S385">
        <v>0</v>
      </c>
      <c r="T385">
        <v>0</v>
      </c>
      <c r="U385">
        <v>0</v>
      </c>
      <c r="V385">
        <v>0</v>
      </c>
      <c r="W385">
        <v>0</v>
      </c>
      <c r="X385">
        <v>0</v>
      </c>
      <c r="Y385">
        <v>0</v>
      </c>
      <c r="Z385">
        <v>0</v>
      </c>
      <c r="AA385">
        <v>0</v>
      </c>
      <c r="AB385">
        <v>0</v>
      </c>
      <c r="AC385">
        <v>0</v>
      </c>
      <c r="AD385">
        <v>0</v>
      </c>
      <c r="AE385">
        <v>0</v>
      </c>
      <c r="AF385">
        <v>0</v>
      </c>
      <c r="AG385">
        <v>0</v>
      </c>
      <c r="AH385">
        <v>0</v>
      </c>
      <c r="AI385">
        <v>0</v>
      </c>
      <c r="AJ385">
        <v>0</v>
      </c>
      <c r="AK385">
        <v>0</v>
      </c>
      <c r="AL385">
        <v>0</v>
      </c>
      <c r="AM385">
        <v>0</v>
      </c>
      <c r="AN385">
        <v>0</v>
      </c>
      <c r="AO385">
        <v>0</v>
      </c>
      <c r="AP385">
        <v>0</v>
      </c>
      <c r="AQ385">
        <v>0</v>
      </c>
      <c r="AR385">
        <v>0</v>
      </c>
      <c r="AS385">
        <v>0</v>
      </c>
      <c r="AT385">
        <v>0</v>
      </c>
      <c r="AU385">
        <v>0</v>
      </c>
      <c r="AV385">
        <v>0</v>
      </c>
      <c r="AW385">
        <v>0</v>
      </c>
      <c r="AX385">
        <v>0</v>
      </c>
      <c r="AY385">
        <v>0</v>
      </c>
      <c r="AZ385">
        <v>0</v>
      </c>
      <c r="BA385">
        <v>0</v>
      </c>
      <c r="BB385">
        <v>0</v>
      </c>
      <c r="BC385">
        <v>0</v>
      </c>
      <c r="BD385">
        <v>0</v>
      </c>
      <c r="BE385">
        <v>0</v>
      </c>
      <c r="BF385">
        <v>0</v>
      </c>
      <c r="BG385">
        <v>0</v>
      </c>
      <c r="BH385">
        <v>0</v>
      </c>
      <c r="BI385">
        <v>0</v>
      </c>
      <c r="BJ385">
        <v>0</v>
      </c>
      <c r="BK385">
        <v>0</v>
      </c>
      <c r="BL385">
        <f t="shared" si="35"/>
        <v>0</v>
      </c>
      <c r="BM385">
        <f t="shared" si="36"/>
        <v>0</v>
      </c>
      <c r="BN385">
        <f t="shared" si="37"/>
        <v>0</v>
      </c>
      <c r="BO385" s="13">
        <f t="shared" si="38"/>
        <v>0</v>
      </c>
      <c r="BP385">
        <f t="shared" si="39"/>
        <v>0</v>
      </c>
      <c r="BQ385">
        <f t="shared" si="40"/>
        <v>0</v>
      </c>
      <c r="BR385">
        <f t="shared" si="41"/>
        <v>0</v>
      </c>
    </row>
    <row r="386" spans="1:70" x14ac:dyDescent="0.35">
      <c r="A386">
        <v>9</v>
      </c>
      <c r="B386">
        <v>0</v>
      </c>
      <c r="C386">
        <v>1</v>
      </c>
      <c r="D386">
        <v>1</v>
      </c>
      <c r="E386">
        <v>0</v>
      </c>
      <c r="F386">
        <v>0</v>
      </c>
      <c r="G386">
        <v>0</v>
      </c>
      <c r="H386">
        <v>0</v>
      </c>
      <c r="I386">
        <v>0</v>
      </c>
      <c r="J386">
        <v>0</v>
      </c>
      <c r="K386">
        <v>0</v>
      </c>
      <c r="L386">
        <v>0</v>
      </c>
      <c r="M386">
        <v>0</v>
      </c>
      <c r="N386">
        <v>0</v>
      </c>
      <c r="O386">
        <v>0</v>
      </c>
      <c r="P386">
        <v>0</v>
      </c>
      <c r="Q386">
        <v>0</v>
      </c>
      <c r="R386">
        <v>0</v>
      </c>
      <c r="S386">
        <v>0</v>
      </c>
      <c r="T386">
        <v>0</v>
      </c>
      <c r="U386">
        <v>0</v>
      </c>
      <c r="V386">
        <v>0</v>
      </c>
      <c r="W386">
        <v>0</v>
      </c>
      <c r="X386">
        <v>0</v>
      </c>
      <c r="Y386">
        <v>0</v>
      </c>
      <c r="Z386">
        <v>0</v>
      </c>
      <c r="AA386">
        <v>0</v>
      </c>
      <c r="AB386">
        <v>0</v>
      </c>
      <c r="AC386">
        <v>0</v>
      </c>
      <c r="AD386">
        <v>0</v>
      </c>
      <c r="AE386">
        <v>0</v>
      </c>
      <c r="AF386">
        <v>0</v>
      </c>
      <c r="AG386">
        <v>0</v>
      </c>
      <c r="AH386">
        <v>0</v>
      </c>
      <c r="AI386">
        <v>0</v>
      </c>
      <c r="AJ386">
        <v>0</v>
      </c>
      <c r="AK386">
        <v>0</v>
      </c>
      <c r="AL386">
        <v>0</v>
      </c>
      <c r="AM386">
        <v>0</v>
      </c>
      <c r="AN386">
        <v>0</v>
      </c>
      <c r="AO386">
        <v>0</v>
      </c>
      <c r="AP386">
        <v>0</v>
      </c>
      <c r="AQ386">
        <v>0</v>
      </c>
      <c r="AR386">
        <v>0</v>
      </c>
      <c r="AS386">
        <v>0</v>
      </c>
      <c r="AT386">
        <v>0</v>
      </c>
      <c r="AU386">
        <v>0</v>
      </c>
      <c r="AV386">
        <v>0</v>
      </c>
      <c r="AW386">
        <v>0</v>
      </c>
      <c r="AX386">
        <v>0</v>
      </c>
      <c r="AY386">
        <v>0</v>
      </c>
      <c r="AZ386">
        <v>0</v>
      </c>
      <c r="BA386">
        <v>0</v>
      </c>
      <c r="BB386">
        <v>0</v>
      </c>
      <c r="BC386">
        <v>0</v>
      </c>
      <c r="BD386">
        <v>0</v>
      </c>
      <c r="BE386">
        <v>0</v>
      </c>
      <c r="BF386">
        <v>0</v>
      </c>
      <c r="BG386">
        <v>0</v>
      </c>
      <c r="BH386">
        <v>0</v>
      </c>
      <c r="BI386">
        <v>0</v>
      </c>
      <c r="BJ386">
        <v>0</v>
      </c>
      <c r="BK386">
        <v>0</v>
      </c>
      <c r="BL386">
        <f t="shared" si="35"/>
        <v>0</v>
      </c>
      <c r="BM386">
        <f t="shared" si="36"/>
        <v>0</v>
      </c>
      <c r="BN386">
        <f t="shared" si="37"/>
        <v>0</v>
      </c>
      <c r="BO386" s="13">
        <f t="shared" si="38"/>
        <v>0</v>
      </c>
      <c r="BP386">
        <f t="shared" si="39"/>
        <v>0</v>
      </c>
      <c r="BQ386">
        <f t="shared" si="40"/>
        <v>0</v>
      </c>
      <c r="BR386">
        <f t="shared" si="41"/>
        <v>0</v>
      </c>
    </row>
    <row r="387" spans="1:70" x14ac:dyDescent="0.35">
      <c r="A387">
        <v>9</v>
      </c>
      <c r="B387">
        <v>1</v>
      </c>
      <c r="C387">
        <v>1</v>
      </c>
      <c r="D387">
        <v>1</v>
      </c>
      <c r="E387">
        <v>0</v>
      </c>
      <c r="F387">
        <v>0</v>
      </c>
      <c r="G387">
        <v>0</v>
      </c>
      <c r="H387">
        <v>0</v>
      </c>
      <c r="I387">
        <v>0</v>
      </c>
      <c r="J387">
        <v>0</v>
      </c>
      <c r="K387">
        <v>0</v>
      </c>
      <c r="L387">
        <v>0</v>
      </c>
      <c r="M387">
        <v>0</v>
      </c>
      <c r="N387">
        <v>0</v>
      </c>
      <c r="O387">
        <v>0</v>
      </c>
      <c r="P387">
        <v>0</v>
      </c>
      <c r="Q387">
        <v>0</v>
      </c>
      <c r="R387">
        <v>0</v>
      </c>
      <c r="S387">
        <v>0</v>
      </c>
      <c r="T387">
        <v>0</v>
      </c>
      <c r="U387">
        <v>0</v>
      </c>
      <c r="V387">
        <v>0</v>
      </c>
      <c r="W387">
        <v>0</v>
      </c>
      <c r="X387">
        <v>0</v>
      </c>
      <c r="Y387">
        <v>0</v>
      </c>
      <c r="Z387">
        <v>0</v>
      </c>
      <c r="AA387">
        <v>0</v>
      </c>
      <c r="AB387">
        <v>0</v>
      </c>
      <c r="AC387">
        <v>0</v>
      </c>
      <c r="AD387">
        <v>0</v>
      </c>
      <c r="AE387">
        <v>0</v>
      </c>
      <c r="AF387">
        <v>0</v>
      </c>
      <c r="AG387">
        <v>0</v>
      </c>
      <c r="AH387">
        <v>0</v>
      </c>
      <c r="AI387">
        <v>0</v>
      </c>
      <c r="AJ387">
        <v>0</v>
      </c>
      <c r="AK387">
        <v>0</v>
      </c>
      <c r="AL387">
        <v>0</v>
      </c>
      <c r="AM387">
        <v>0</v>
      </c>
      <c r="AN387">
        <v>0</v>
      </c>
      <c r="AO387">
        <v>0</v>
      </c>
      <c r="AP387">
        <v>0</v>
      </c>
      <c r="AQ387">
        <v>0</v>
      </c>
      <c r="AR387">
        <v>0</v>
      </c>
      <c r="AS387">
        <v>0</v>
      </c>
      <c r="AT387">
        <v>0</v>
      </c>
      <c r="AU387">
        <v>0</v>
      </c>
      <c r="AV387">
        <v>0</v>
      </c>
      <c r="AW387">
        <v>0</v>
      </c>
      <c r="AX387">
        <v>0</v>
      </c>
      <c r="AY387">
        <v>0</v>
      </c>
      <c r="AZ387">
        <v>0</v>
      </c>
      <c r="BA387">
        <v>0</v>
      </c>
      <c r="BB387">
        <v>0</v>
      </c>
      <c r="BC387">
        <v>0</v>
      </c>
      <c r="BD387">
        <v>0</v>
      </c>
      <c r="BE387">
        <v>0</v>
      </c>
      <c r="BF387">
        <v>0</v>
      </c>
      <c r="BG387">
        <v>0</v>
      </c>
      <c r="BH387">
        <v>0</v>
      </c>
      <c r="BI387">
        <v>0</v>
      </c>
      <c r="BJ387">
        <v>0</v>
      </c>
      <c r="BK387">
        <v>0</v>
      </c>
      <c r="BL387">
        <f t="shared" ref="BL387:BL401" si="42">SUM(Q387:V387)</f>
        <v>0</v>
      </c>
      <c r="BM387">
        <f t="shared" ref="BM387:BM401" si="43">SUM(W387:AB387)</f>
        <v>0</v>
      </c>
      <c r="BN387">
        <f t="shared" ref="BN387:BN401" si="44">SUM(AC387:AH387)</f>
        <v>0</v>
      </c>
      <c r="BO387" s="13">
        <f t="shared" ref="BO387:BO401" si="45">SUM(AI387:AN387)</f>
        <v>0</v>
      </c>
      <c r="BP387">
        <f t="shared" ref="BP387:BP401" si="46">SUM(AO387:AT387)</f>
        <v>0</v>
      </c>
      <c r="BQ387">
        <f t="shared" ref="BQ387:BQ401" si="47">SUM(AU387:AZ387)</f>
        <v>0</v>
      </c>
      <c r="BR387">
        <f t="shared" ref="BR387:BR401" si="48">SUM(BA387:BF387)</f>
        <v>0</v>
      </c>
    </row>
    <row r="388" spans="1:70" x14ac:dyDescent="0.35">
      <c r="A388">
        <v>9</v>
      </c>
      <c r="B388">
        <v>1</v>
      </c>
      <c r="C388">
        <v>1</v>
      </c>
      <c r="D388">
        <v>1</v>
      </c>
      <c r="E388">
        <v>0</v>
      </c>
      <c r="F388">
        <v>0</v>
      </c>
      <c r="G388">
        <v>0</v>
      </c>
      <c r="H388">
        <v>0</v>
      </c>
      <c r="I388">
        <v>0</v>
      </c>
      <c r="J388">
        <v>0</v>
      </c>
      <c r="K388">
        <v>0</v>
      </c>
      <c r="L388">
        <v>0</v>
      </c>
      <c r="M388">
        <v>0</v>
      </c>
      <c r="N388">
        <v>0</v>
      </c>
      <c r="O388">
        <v>0</v>
      </c>
      <c r="P388">
        <v>0</v>
      </c>
      <c r="Q388">
        <v>0</v>
      </c>
      <c r="R388">
        <v>0</v>
      </c>
      <c r="S388">
        <v>0</v>
      </c>
      <c r="T388">
        <v>0</v>
      </c>
      <c r="U388">
        <v>0</v>
      </c>
      <c r="V388">
        <v>0</v>
      </c>
      <c r="W388">
        <v>0</v>
      </c>
      <c r="X388">
        <v>0</v>
      </c>
      <c r="Y388">
        <v>0</v>
      </c>
      <c r="Z388">
        <v>0</v>
      </c>
      <c r="AA388">
        <v>0</v>
      </c>
      <c r="AB388">
        <v>0</v>
      </c>
      <c r="AC388">
        <v>0</v>
      </c>
      <c r="AD388">
        <v>0</v>
      </c>
      <c r="AE388">
        <v>0</v>
      </c>
      <c r="AF388">
        <v>0</v>
      </c>
      <c r="AG388">
        <v>0</v>
      </c>
      <c r="AH388">
        <v>0</v>
      </c>
      <c r="AI388">
        <v>0</v>
      </c>
      <c r="AJ388">
        <v>0</v>
      </c>
      <c r="AK388">
        <v>0</v>
      </c>
      <c r="AL388">
        <v>0</v>
      </c>
      <c r="AM388">
        <v>0</v>
      </c>
      <c r="AN388">
        <v>0</v>
      </c>
      <c r="AO388">
        <v>0</v>
      </c>
      <c r="AP388">
        <v>0</v>
      </c>
      <c r="AQ388">
        <v>0</v>
      </c>
      <c r="AR388">
        <v>0</v>
      </c>
      <c r="AS388">
        <v>0</v>
      </c>
      <c r="AT388">
        <v>0</v>
      </c>
      <c r="AU388">
        <v>0</v>
      </c>
      <c r="AV388">
        <v>0</v>
      </c>
      <c r="AW388">
        <v>0</v>
      </c>
      <c r="AX388">
        <v>0</v>
      </c>
      <c r="AY388">
        <v>0</v>
      </c>
      <c r="AZ388">
        <v>0</v>
      </c>
      <c r="BA388">
        <v>0</v>
      </c>
      <c r="BB388">
        <v>0</v>
      </c>
      <c r="BC388">
        <v>0</v>
      </c>
      <c r="BD388">
        <v>0</v>
      </c>
      <c r="BE388">
        <v>0</v>
      </c>
      <c r="BF388">
        <v>0</v>
      </c>
      <c r="BG388">
        <v>0</v>
      </c>
      <c r="BH388">
        <v>0</v>
      </c>
      <c r="BI388">
        <v>0</v>
      </c>
      <c r="BJ388">
        <v>0</v>
      </c>
      <c r="BK388">
        <v>0</v>
      </c>
      <c r="BL388">
        <f t="shared" si="42"/>
        <v>0</v>
      </c>
      <c r="BM388">
        <f t="shared" si="43"/>
        <v>0</v>
      </c>
      <c r="BN388">
        <f t="shared" si="44"/>
        <v>0</v>
      </c>
      <c r="BO388" s="13">
        <f t="shared" si="45"/>
        <v>0</v>
      </c>
      <c r="BP388">
        <f t="shared" si="46"/>
        <v>0</v>
      </c>
      <c r="BQ388">
        <f t="shared" si="47"/>
        <v>0</v>
      </c>
      <c r="BR388">
        <f t="shared" si="48"/>
        <v>0</v>
      </c>
    </row>
    <row r="389" spans="1:70" x14ac:dyDescent="0.35">
      <c r="A389">
        <v>9</v>
      </c>
      <c r="B389">
        <v>1</v>
      </c>
      <c r="C389">
        <v>1</v>
      </c>
      <c r="D389">
        <v>1</v>
      </c>
      <c r="E389">
        <v>0</v>
      </c>
      <c r="F389">
        <v>0</v>
      </c>
      <c r="G389">
        <v>0</v>
      </c>
      <c r="H389">
        <v>0</v>
      </c>
      <c r="I389">
        <v>0</v>
      </c>
      <c r="J389">
        <v>0</v>
      </c>
      <c r="K389">
        <v>0</v>
      </c>
      <c r="L389">
        <v>0</v>
      </c>
      <c r="M389">
        <v>0</v>
      </c>
      <c r="N389">
        <v>0</v>
      </c>
      <c r="O389">
        <v>0</v>
      </c>
      <c r="P389">
        <v>0</v>
      </c>
      <c r="Q389">
        <v>0</v>
      </c>
      <c r="R389">
        <v>0</v>
      </c>
      <c r="S389">
        <v>0</v>
      </c>
      <c r="T389">
        <v>0</v>
      </c>
      <c r="U389">
        <v>0</v>
      </c>
      <c r="V389">
        <v>0</v>
      </c>
      <c r="W389">
        <v>0</v>
      </c>
      <c r="X389">
        <v>0</v>
      </c>
      <c r="Y389">
        <v>0</v>
      </c>
      <c r="Z389">
        <v>0</v>
      </c>
      <c r="AA389">
        <v>0</v>
      </c>
      <c r="AB389">
        <v>0</v>
      </c>
      <c r="AC389">
        <v>0</v>
      </c>
      <c r="AD389">
        <v>0</v>
      </c>
      <c r="AE389">
        <v>0</v>
      </c>
      <c r="AF389">
        <v>0</v>
      </c>
      <c r="AG389">
        <v>0</v>
      </c>
      <c r="AH389">
        <v>0</v>
      </c>
      <c r="AI389">
        <v>0</v>
      </c>
      <c r="AJ389">
        <v>0</v>
      </c>
      <c r="AK389">
        <v>0</v>
      </c>
      <c r="AL389">
        <v>0</v>
      </c>
      <c r="AM389">
        <v>0</v>
      </c>
      <c r="AN389">
        <v>0</v>
      </c>
      <c r="AO389">
        <v>0</v>
      </c>
      <c r="AP389">
        <v>0</v>
      </c>
      <c r="AQ389">
        <v>0</v>
      </c>
      <c r="AR389">
        <v>0</v>
      </c>
      <c r="AS389">
        <v>0</v>
      </c>
      <c r="AT389">
        <v>0</v>
      </c>
      <c r="AU389">
        <v>0</v>
      </c>
      <c r="AV389">
        <v>0</v>
      </c>
      <c r="AW389">
        <v>0</v>
      </c>
      <c r="AX389">
        <v>0</v>
      </c>
      <c r="AY389">
        <v>0</v>
      </c>
      <c r="AZ389">
        <v>0</v>
      </c>
      <c r="BA389">
        <v>0</v>
      </c>
      <c r="BB389">
        <v>0</v>
      </c>
      <c r="BC389">
        <v>0</v>
      </c>
      <c r="BD389">
        <v>0</v>
      </c>
      <c r="BE389">
        <v>0</v>
      </c>
      <c r="BF389">
        <v>0</v>
      </c>
      <c r="BG389">
        <v>0</v>
      </c>
      <c r="BH389">
        <v>0</v>
      </c>
      <c r="BI389">
        <v>0</v>
      </c>
      <c r="BJ389">
        <v>0</v>
      </c>
      <c r="BK389">
        <v>0</v>
      </c>
      <c r="BL389">
        <f t="shared" si="42"/>
        <v>0</v>
      </c>
      <c r="BM389">
        <f t="shared" si="43"/>
        <v>0</v>
      </c>
      <c r="BN389">
        <f t="shared" si="44"/>
        <v>0</v>
      </c>
      <c r="BO389" s="13">
        <f t="shared" si="45"/>
        <v>0</v>
      </c>
      <c r="BP389">
        <f t="shared" si="46"/>
        <v>0</v>
      </c>
      <c r="BQ389">
        <f t="shared" si="47"/>
        <v>0</v>
      </c>
      <c r="BR389">
        <f t="shared" si="48"/>
        <v>0</v>
      </c>
    </row>
    <row r="390" spans="1:70" x14ac:dyDescent="0.35">
      <c r="A390">
        <v>9</v>
      </c>
      <c r="B390">
        <v>1</v>
      </c>
      <c r="C390">
        <v>1</v>
      </c>
      <c r="D390">
        <v>1</v>
      </c>
      <c r="E390">
        <v>0</v>
      </c>
      <c r="F390">
        <v>0</v>
      </c>
      <c r="G390">
        <v>0</v>
      </c>
      <c r="H390">
        <v>0</v>
      </c>
      <c r="I390">
        <v>0</v>
      </c>
      <c r="J390">
        <v>0</v>
      </c>
      <c r="K390">
        <v>0</v>
      </c>
      <c r="L390">
        <v>0</v>
      </c>
      <c r="M390">
        <v>0</v>
      </c>
      <c r="N390">
        <v>0</v>
      </c>
      <c r="O390">
        <v>0</v>
      </c>
      <c r="P390">
        <v>0</v>
      </c>
      <c r="Q390">
        <v>0</v>
      </c>
      <c r="R390">
        <v>0</v>
      </c>
      <c r="S390">
        <v>0</v>
      </c>
      <c r="T390">
        <v>0</v>
      </c>
      <c r="U390">
        <v>0</v>
      </c>
      <c r="V390">
        <v>0</v>
      </c>
      <c r="W390">
        <v>0</v>
      </c>
      <c r="X390">
        <v>0</v>
      </c>
      <c r="Y390">
        <v>0</v>
      </c>
      <c r="Z390">
        <v>0</v>
      </c>
      <c r="AA390">
        <v>0</v>
      </c>
      <c r="AB390">
        <v>0</v>
      </c>
      <c r="AC390">
        <v>0</v>
      </c>
      <c r="AD390">
        <v>0</v>
      </c>
      <c r="AE390">
        <v>0</v>
      </c>
      <c r="AF390">
        <v>0</v>
      </c>
      <c r="AG390">
        <v>0</v>
      </c>
      <c r="AH390">
        <v>0</v>
      </c>
      <c r="AI390">
        <v>0</v>
      </c>
      <c r="AJ390">
        <v>0</v>
      </c>
      <c r="AK390">
        <v>0</v>
      </c>
      <c r="AL390">
        <v>0</v>
      </c>
      <c r="AM390">
        <v>0</v>
      </c>
      <c r="AN390">
        <v>0</v>
      </c>
      <c r="AO390">
        <v>0</v>
      </c>
      <c r="AP390">
        <v>0</v>
      </c>
      <c r="AQ390">
        <v>0</v>
      </c>
      <c r="AR390">
        <v>0</v>
      </c>
      <c r="AS390">
        <v>0</v>
      </c>
      <c r="AT390">
        <v>0</v>
      </c>
      <c r="AU390">
        <v>0</v>
      </c>
      <c r="AV390">
        <v>0</v>
      </c>
      <c r="AW390">
        <v>0</v>
      </c>
      <c r="AX390">
        <v>0</v>
      </c>
      <c r="AY390">
        <v>0</v>
      </c>
      <c r="AZ390">
        <v>0</v>
      </c>
      <c r="BA390">
        <v>0</v>
      </c>
      <c r="BB390">
        <v>0</v>
      </c>
      <c r="BC390">
        <v>0</v>
      </c>
      <c r="BD390">
        <v>0</v>
      </c>
      <c r="BE390">
        <v>0</v>
      </c>
      <c r="BF390">
        <v>0</v>
      </c>
      <c r="BG390">
        <v>0</v>
      </c>
      <c r="BH390">
        <v>0</v>
      </c>
      <c r="BI390">
        <v>0</v>
      </c>
      <c r="BJ390">
        <v>0</v>
      </c>
      <c r="BK390">
        <v>0</v>
      </c>
      <c r="BL390">
        <f t="shared" si="42"/>
        <v>0</v>
      </c>
      <c r="BM390">
        <f t="shared" si="43"/>
        <v>0</v>
      </c>
      <c r="BN390">
        <f t="shared" si="44"/>
        <v>0</v>
      </c>
      <c r="BO390" s="13">
        <f t="shared" si="45"/>
        <v>0</v>
      </c>
      <c r="BP390">
        <f t="shared" si="46"/>
        <v>0</v>
      </c>
      <c r="BQ390">
        <f t="shared" si="47"/>
        <v>0</v>
      </c>
      <c r="BR390">
        <f t="shared" si="48"/>
        <v>0</v>
      </c>
    </row>
    <row r="391" spans="1:70" x14ac:dyDescent="0.35">
      <c r="A391">
        <v>9</v>
      </c>
      <c r="B391">
        <v>1</v>
      </c>
      <c r="C391">
        <v>1</v>
      </c>
      <c r="D391">
        <v>1</v>
      </c>
      <c r="E391">
        <v>0</v>
      </c>
      <c r="F391">
        <v>0</v>
      </c>
      <c r="G391">
        <v>0</v>
      </c>
      <c r="H391">
        <v>0</v>
      </c>
      <c r="I391">
        <v>0</v>
      </c>
      <c r="J391">
        <v>0</v>
      </c>
      <c r="K391">
        <v>0</v>
      </c>
      <c r="L391">
        <v>0</v>
      </c>
      <c r="M391">
        <v>0</v>
      </c>
      <c r="N391">
        <v>0</v>
      </c>
      <c r="O391">
        <v>0</v>
      </c>
      <c r="P391">
        <v>0</v>
      </c>
      <c r="Q391">
        <v>0</v>
      </c>
      <c r="R391">
        <v>0</v>
      </c>
      <c r="S391">
        <v>0</v>
      </c>
      <c r="T391">
        <v>0</v>
      </c>
      <c r="U391">
        <v>0</v>
      </c>
      <c r="V391">
        <v>0</v>
      </c>
      <c r="W391">
        <v>0</v>
      </c>
      <c r="X391">
        <v>0</v>
      </c>
      <c r="Y391">
        <v>0</v>
      </c>
      <c r="Z391">
        <v>0</v>
      </c>
      <c r="AA391">
        <v>0</v>
      </c>
      <c r="AB391">
        <v>0</v>
      </c>
      <c r="AC391">
        <v>0</v>
      </c>
      <c r="AD391">
        <v>0</v>
      </c>
      <c r="AE391">
        <v>0</v>
      </c>
      <c r="AF391">
        <v>0</v>
      </c>
      <c r="AG391">
        <v>0</v>
      </c>
      <c r="AH391">
        <v>0</v>
      </c>
      <c r="AI391">
        <v>0</v>
      </c>
      <c r="AJ391">
        <v>0</v>
      </c>
      <c r="AK391">
        <v>0</v>
      </c>
      <c r="AL391">
        <v>0</v>
      </c>
      <c r="AM391">
        <v>0</v>
      </c>
      <c r="AN391">
        <v>0</v>
      </c>
      <c r="AO391">
        <v>0</v>
      </c>
      <c r="AP391">
        <v>0</v>
      </c>
      <c r="AQ391">
        <v>0</v>
      </c>
      <c r="AR391">
        <v>0</v>
      </c>
      <c r="AS391">
        <v>0</v>
      </c>
      <c r="AT391">
        <v>0</v>
      </c>
      <c r="AU391">
        <v>0</v>
      </c>
      <c r="AV391">
        <v>0</v>
      </c>
      <c r="AW391">
        <v>0</v>
      </c>
      <c r="AX391">
        <v>0</v>
      </c>
      <c r="AY391">
        <v>0</v>
      </c>
      <c r="AZ391">
        <v>0</v>
      </c>
      <c r="BA391">
        <v>0</v>
      </c>
      <c r="BB391">
        <v>0</v>
      </c>
      <c r="BC391">
        <v>0</v>
      </c>
      <c r="BD391">
        <v>0</v>
      </c>
      <c r="BE391">
        <v>0</v>
      </c>
      <c r="BF391">
        <v>0</v>
      </c>
      <c r="BG391">
        <v>0</v>
      </c>
      <c r="BH391">
        <v>0</v>
      </c>
      <c r="BI391">
        <v>0</v>
      </c>
      <c r="BJ391">
        <v>0</v>
      </c>
      <c r="BK391">
        <v>0</v>
      </c>
      <c r="BL391">
        <f t="shared" si="42"/>
        <v>0</v>
      </c>
      <c r="BM391">
        <f t="shared" si="43"/>
        <v>0</v>
      </c>
      <c r="BN391">
        <f t="shared" si="44"/>
        <v>0</v>
      </c>
      <c r="BO391" s="13">
        <f t="shared" si="45"/>
        <v>0</v>
      </c>
      <c r="BP391">
        <f t="shared" si="46"/>
        <v>0</v>
      </c>
      <c r="BQ391">
        <f t="shared" si="47"/>
        <v>0</v>
      </c>
      <c r="BR391">
        <f t="shared" si="48"/>
        <v>0</v>
      </c>
    </row>
    <row r="392" spans="1:70" x14ac:dyDescent="0.35">
      <c r="A392">
        <v>10</v>
      </c>
      <c r="B392">
        <v>0</v>
      </c>
      <c r="C392">
        <v>1</v>
      </c>
      <c r="D392">
        <v>1</v>
      </c>
      <c r="E392">
        <v>0</v>
      </c>
      <c r="F392">
        <v>0</v>
      </c>
      <c r="G392">
        <v>0</v>
      </c>
      <c r="H392">
        <v>0</v>
      </c>
      <c r="I392">
        <v>0</v>
      </c>
      <c r="J392">
        <v>0</v>
      </c>
      <c r="K392">
        <v>0</v>
      </c>
      <c r="L392">
        <v>0</v>
      </c>
      <c r="M392">
        <v>0</v>
      </c>
      <c r="N392">
        <v>0</v>
      </c>
      <c r="O392">
        <v>0</v>
      </c>
      <c r="P392">
        <v>0</v>
      </c>
      <c r="Q392">
        <v>0</v>
      </c>
      <c r="R392">
        <v>0</v>
      </c>
      <c r="S392">
        <v>0</v>
      </c>
      <c r="T392">
        <v>0</v>
      </c>
      <c r="U392">
        <v>0</v>
      </c>
      <c r="V392">
        <v>0</v>
      </c>
      <c r="W392">
        <v>0</v>
      </c>
      <c r="X392">
        <v>0</v>
      </c>
      <c r="Y392">
        <v>0</v>
      </c>
      <c r="Z392">
        <v>0</v>
      </c>
      <c r="AA392">
        <v>0</v>
      </c>
      <c r="AB392">
        <v>0</v>
      </c>
      <c r="AC392">
        <v>0</v>
      </c>
      <c r="AD392">
        <v>0</v>
      </c>
      <c r="AE392">
        <v>0</v>
      </c>
      <c r="AF392" s="13">
        <v>0</v>
      </c>
      <c r="AG392" s="13">
        <v>0</v>
      </c>
      <c r="AH392" s="13">
        <v>0</v>
      </c>
      <c r="AI392" s="13">
        <v>0</v>
      </c>
      <c r="AJ392" s="13">
        <v>0</v>
      </c>
      <c r="AK392" s="13">
        <v>0</v>
      </c>
      <c r="AL392">
        <v>0</v>
      </c>
      <c r="AM392">
        <v>0</v>
      </c>
      <c r="AN392">
        <v>0</v>
      </c>
      <c r="AO392">
        <v>0</v>
      </c>
      <c r="AP392">
        <v>0</v>
      </c>
      <c r="AQ392">
        <v>0</v>
      </c>
      <c r="AR392">
        <v>0</v>
      </c>
      <c r="AS392">
        <v>0</v>
      </c>
      <c r="AT392">
        <v>0</v>
      </c>
      <c r="AU392">
        <v>0</v>
      </c>
      <c r="AV392">
        <v>0</v>
      </c>
      <c r="AW392">
        <v>0</v>
      </c>
      <c r="AX392">
        <v>0</v>
      </c>
      <c r="AY392">
        <v>0</v>
      </c>
      <c r="AZ392">
        <v>0</v>
      </c>
      <c r="BA392">
        <v>0</v>
      </c>
      <c r="BB392">
        <v>0</v>
      </c>
      <c r="BC392">
        <v>0</v>
      </c>
      <c r="BD392">
        <v>0</v>
      </c>
      <c r="BE392">
        <v>0</v>
      </c>
      <c r="BF392">
        <v>0</v>
      </c>
      <c r="BG392">
        <v>0</v>
      </c>
      <c r="BH392">
        <v>0</v>
      </c>
      <c r="BI392">
        <v>0</v>
      </c>
      <c r="BJ392">
        <v>0</v>
      </c>
      <c r="BK392">
        <v>0</v>
      </c>
      <c r="BL392">
        <f t="shared" si="42"/>
        <v>0</v>
      </c>
      <c r="BM392">
        <f t="shared" si="43"/>
        <v>0</v>
      </c>
      <c r="BN392">
        <f t="shared" si="44"/>
        <v>0</v>
      </c>
      <c r="BO392" s="13">
        <f t="shared" si="45"/>
        <v>0</v>
      </c>
      <c r="BP392">
        <f t="shared" si="46"/>
        <v>0</v>
      </c>
      <c r="BQ392">
        <f t="shared" si="47"/>
        <v>0</v>
      </c>
      <c r="BR392">
        <f t="shared" si="48"/>
        <v>0</v>
      </c>
    </row>
    <row r="393" spans="1:70" x14ac:dyDescent="0.35">
      <c r="A393">
        <v>10</v>
      </c>
      <c r="B393">
        <v>0</v>
      </c>
      <c r="C393">
        <v>1</v>
      </c>
      <c r="D393">
        <v>1</v>
      </c>
      <c r="E393">
        <v>0</v>
      </c>
      <c r="F393">
        <v>0</v>
      </c>
      <c r="G393">
        <v>0</v>
      </c>
      <c r="H393">
        <v>0</v>
      </c>
      <c r="I393">
        <v>0</v>
      </c>
      <c r="J393">
        <v>0</v>
      </c>
      <c r="K393">
        <v>0</v>
      </c>
      <c r="L393">
        <v>0</v>
      </c>
      <c r="M393">
        <v>0</v>
      </c>
      <c r="N393">
        <v>0</v>
      </c>
      <c r="O393">
        <v>0</v>
      </c>
      <c r="P393">
        <v>0</v>
      </c>
      <c r="Q393">
        <v>0</v>
      </c>
      <c r="R393">
        <v>0</v>
      </c>
      <c r="S393">
        <v>0</v>
      </c>
      <c r="T393">
        <v>0</v>
      </c>
      <c r="U393">
        <v>0</v>
      </c>
      <c r="V393">
        <v>0</v>
      </c>
      <c r="W393">
        <v>0</v>
      </c>
      <c r="X393">
        <v>0</v>
      </c>
      <c r="Y393">
        <v>0</v>
      </c>
      <c r="Z393">
        <v>0</v>
      </c>
      <c r="AA393">
        <v>0</v>
      </c>
      <c r="AB393">
        <v>0</v>
      </c>
      <c r="AC393">
        <v>0</v>
      </c>
      <c r="AD393">
        <v>0</v>
      </c>
      <c r="AE393">
        <v>0</v>
      </c>
      <c r="AF393" s="13">
        <v>0</v>
      </c>
      <c r="AG393" s="13">
        <v>0</v>
      </c>
      <c r="AH393" s="13">
        <v>0</v>
      </c>
      <c r="AI393" s="13">
        <v>0</v>
      </c>
      <c r="AJ393" s="13">
        <v>0</v>
      </c>
      <c r="AK393" s="13">
        <v>0</v>
      </c>
      <c r="AL393">
        <v>0</v>
      </c>
      <c r="AM393">
        <v>0</v>
      </c>
      <c r="AN393">
        <v>0</v>
      </c>
      <c r="AO393">
        <v>0</v>
      </c>
      <c r="AP393">
        <v>0</v>
      </c>
      <c r="AQ393">
        <v>0</v>
      </c>
      <c r="AR393">
        <v>0</v>
      </c>
      <c r="AS393">
        <v>0</v>
      </c>
      <c r="AT393">
        <v>0</v>
      </c>
      <c r="AU393">
        <v>0</v>
      </c>
      <c r="AV393">
        <v>0</v>
      </c>
      <c r="AW393">
        <v>0</v>
      </c>
      <c r="AX393">
        <v>0</v>
      </c>
      <c r="AY393">
        <v>0</v>
      </c>
      <c r="AZ393">
        <v>0</v>
      </c>
      <c r="BA393">
        <v>0</v>
      </c>
      <c r="BB393">
        <v>0</v>
      </c>
      <c r="BC393">
        <v>0</v>
      </c>
      <c r="BD393">
        <v>0</v>
      </c>
      <c r="BE393">
        <v>0</v>
      </c>
      <c r="BF393">
        <v>0</v>
      </c>
      <c r="BG393">
        <v>0</v>
      </c>
      <c r="BH393">
        <v>0</v>
      </c>
      <c r="BI393">
        <v>0</v>
      </c>
      <c r="BJ393">
        <v>0</v>
      </c>
      <c r="BK393">
        <v>0</v>
      </c>
      <c r="BL393">
        <f t="shared" si="42"/>
        <v>0</v>
      </c>
      <c r="BM393">
        <f t="shared" si="43"/>
        <v>0</v>
      </c>
      <c r="BN393">
        <f t="shared" si="44"/>
        <v>0</v>
      </c>
      <c r="BO393" s="13">
        <f t="shared" si="45"/>
        <v>0</v>
      </c>
      <c r="BP393">
        <f t="shared" si="46"/>
        <v>0</v>
      </c>
      <c r="BQ393">
        <f t="shared" si="47"/>
        <v>0</v>
      </c>
      <c r="BR393">
        <f t="shared" si="48"/>
        <v>0</v>
      </c>
    </row>
    <row r="394" spans="1:70" x14ac:dyDescent="0.35">
      <c r="A394">
        <v>10</v>
      </c>
      <c r="B394">
        <v>0</v>
      </c>
      <c r="C394">
        <v>1</v>
      </c>
      <c r="D394">
        <v>1</v>
      </c>
      <c r="E394">
        <v>0</v>
      </c>
      <c r="F394">
        <v>0</v>
      </c>
      <c r="G394">
        <v>0</v>
      </c>
      <c r="H394">
        <v>0</v>
      </c>
      <c r="I394">
        <v>0</v>
      </c>
      <c r="J394">
        <v>0</v>
      </c>
      <c r="K394">
        <v>0</v>
      </c>
      <c r="L394">
        <v>0</v>
      </c>
      <c r="M394">
        <v>0</v>
      </c>
      <c r="N394">
        <v>0</v>
      </c>
      <c r="O394">
        <v>0</v>
      </c>
      <c r="P394">
        <v>0</v>
      </c>
      <c r="Q394">
        <v>0</v>
      </c>
      <c r="R394">
        <v>0</v>
      </c>
      <c r="S394">
        <v>0</v>
      </c>
      <c r="T394">
        <v>0</v>
      </c>
      <c r="U394">
        <v>0</v>
      </c>
      <c r="V394">
        <v>0</v>
      </c>
      <c r="W394">
        <v>0</v>
      </c>
      <c r="X394">
        <v>0</v>
      </c>
      <c r="Y394">
        <v>0</v>
      </c>
      <c r="Z394">
        <v>0</v>
      </c>
      <c r="AA394">
        <v>0</v>
      </c>
      <c r="AB394">
        <v>0</v>
      </c>
      <c r="AC394">
        <v>0</v>
      </c>
      <c r="AD394">
        <v>0</v>
      </c>
      <c r="AE394">
        <v>0</v>
      </c>
      <c r="AF394" s="13">
        <v>0</v>
      </c>
      <c r="AG394" s="13">
        <v>0</v>
      </c>
      <c r="AH394" s="13">
        <v>0</v>
      </c>
      <c r="AI394" s="13">
        <v>0</v>
      </c>
      <c r="AJ394" s="13">
        <v>0</v>
      </c>
      <c r="AK394" s="13">
        <v>0</v>
      </c>
      <c r="AL394">
        <v>0</v>
      </c>
      <c r="AM394">
        <v>0</v>
      </c>
      <c r="AN394">
        <v>0</v>
      </c>
      <c r="AO394">
        <v>0</v>
      </c>
      <c r="AP394">
        <v>0</v>
      </c>
      <c r="AQ394">
        <v>0</v>
      </c>
      <c r="AR394">
        <v>0</v>
      </c>
      <c r="AS394">
        <v>0</v>
      </c>
      <c r="AT394">
        <v>0</v>
      </c>
      <c r="AU394">
        <v>0</v>
      </c>
      <c r="AV394">
        <v>0</v>
      </c>
      <c r="AW394">
        <v>0</v>
      </c>
      <c r="AX394">
        <v>0</v>
      </c>
      <c r="AY394">
        <v>0</v>
      </c>
      <c r="AZ394">
        <v>0</v>
      </c>
      <c r="BA394">
        <v>0</v>
      </c>
      <c r="BB394">
        <v>0</v>
      </c>
      <c r="BC394">
        <v>0</v>
      </c>
      <c r="BD394">
        <v>0</v>
      </c>
      <c r="BE394">
        <v>0</v>
      </c>
      <c r="BF394">
        <v>0</v>
      </c>
      <c r="BG394">
        <v>0</v>
      </c>
      <c r="BH394">
        <v>0</v>
      </c>
      <c r="BI394">
        <v>0</v>
      </c>
      <c r="BJ394">
        <v>0</v>
      </c>
      <c r="BK394">
        <v>0</v>
      </c>
      <c r="BL394">
        <f t="shared" si="42"/>
        <v>0</v>
      </c>
      <c r="BM394">
        <f t="shared" si="43"/>
        <v>0</v>
      </c>
      <c r="BN394">
        <f t="shared" si="44"/>
        <v>0</v>
      </c>
      <c r="BO394" s="13">
        <f t="shared" si="45"/>
        <v>0</v>
      </c>
      <c r="BP394">
        <f t="shared" si="46"/>
        <v>0</v>
      </c>
      <c r="BQ394">
        <f t="shared" si="47"/>
        <v>0</v>
      </c>
      <c r="BR394">
        <f t="shared" si="48"/>
        <v>0</v>
      </c>
    </row>
    <row r="395" spans="1:70" x14ac:dyDescent="0.35">
      <c r="A395">
        <v>10</v>
      </c>
      <c r="B395">
        <v>0</v>
      </c>
      <c r="C395">
        <v>1</v>
      </c>
      <c r="D395">
        <v>1</v>
      </c>
      <c r="E395">
        <v>0</v>
      </c>
      <c r="F395">
        <v>0</v>
      </c>
      <c r="G395">
        <v>0</v>
      </c>
      <c r="H395">
        <v>0</v>
      </c>
      <c r="I395">
        <v>0</v>
      </c>
      <c r="J395">
        <v>0</v>
      </c>
      <c r="K395">
        <v>0</v>
      </c>
      <c r="L395">
        <v>0</v>
      </c>
      <c r="M395">
        <v>0</v>
      </c>
      <c r="N395">
        <v>0</v>
      </c>
      <c r="O395">
        <v>0</v>
      </c>
      <c r="P395">
        <v>0</v>
      </c>
      <c r="Q395">
        <v>0</v>
      </c>
      <c r="R395">
        <v>0</v>
      </c>
      <c r="S395">
        <v>0</v>
      </c>
      <c r="T395">
        <v>0</v>
      </c>
      <c r="U395">
        <v>0</v>
      </c>
      <c r="V395">
        <v>0</v>
      </c>
      <c r="W395">
        <v>0</v>
      </c>
      <c r="X395">
        <v>0</v>
      </c>
      <c r="Y395">
        <v>0</v>
      </c>
      <c r="Z395">
        <v>0</v>
      </c>
      <c r="AA395">
        <v>0</v>
      </c>
      <c r="AB395">
        <v>0</v>
      </c>
      <c r="AC395">
        <v>0</v>
      </c>
      <c r="AD395">
        <v>0</v>
      </c>
      <c r="AE395">
        <v>0</v>
      </c>
      <c r="AF395" s="13">
        <v>0</v>
      </c>
      <c r="AG395" s="13">
        <v>0</v>
      </c>
      <c r="AH395" s="13">
        <v>0</v>
      </c>
      <c r="AI395" s="13">
        <v>0</v>
      </c>
      <c r="AJ395" s="13">
        <v>0</v>
      </c>
      <c r="AK395" s="13">
        <v>0</v>
      </c>
      <c r="AL395">
        <v>0</v>
      </c>
      <c r="AM395">
        <v>0</v>
      </c>
      <c r="AN395">
        <v>0</v>
      </c>
      <c r="AO395">
        <v>0</v>
      </c>
      <c r="AP395">
        <v>0</v>
      </c>
      <c r="AQ395">
        <v>0</v>
      </c>
      <c r="AR395">
        <v>0</v>
      </c>
      <c r="AS395">
        <v>0</v>
      </c>
      <c r="AT395">
        <v>0</v>
      </c>
      <c r="AU395">
        <v>0</v>
      </c>
      <c r="AV395">
        <v>0</v>
      </c>
      <c r="AW395">
        <v>0</v>
      </c>
      <c r="AX395">
        <v>0</v>
      </c>
      <c r="AY395">
        <v>0</v>
      </c>
      <c r="AZ395">
        <v>0</v>
      </c>
      <c r="BA395">
        <v>0</v>
      </c>
      <c r="BB395">
        <v>0</v>
      </c>
      <c r="BC395">
        <v>0</v>
      </c>
      <c r="BD395">
        <v>0</v>
      </c>
      <c r="BE395">
        <v>0</v>
      </c>
      <c r="BF395">
        <v>0</v>
      </c>
      <c r="BG395">
        <v>0</v>
      </c>
      <c r="BH395">
        <v>0</v>
      </c>
      <c r="BI395">
        <v>0</v>
      </c>
      <c r="BJ395">
        <v>0</v>
      </c>
      <c r="BK395">
        <v>0</v>
      </c>
      <c r="BL395">
        <f t="shared" si="42"/>
        <v>0</v>
      </c>
      <c r="BM395">
        <f t="shared" si="43"/>
        <v>0</v>
      </c>
      <c r="BN395">
        <f t="shared" si="44"/>
        <v>0</v>
      </c>
      <c r="BO395" s="13">
        <f t="shared" si="45"/>
        <v>0</v>
      </c>
      <c r="BP395">
        <f t="shared" si="46"/>
        <v>0</v>
      </c>
      <c r="BQ395">
        <f t="shared" si="47"/>
        <v>0</v>
      </c>
      <c r="BR395">
        <f t="shared" si="48"/>
        <v>0</v>
      </c>
    </row>
    <row r="396" spans="1:70" x14ac:dyDescent="0.35">
      <c r="A396">
        <v>10</v>
      </c>
      <c r="B396">
        <v>0</v>
      </c>
      <c r="C396">
        <v>1</v>
      </c>
      <c r="D396">
        <v>1</v>
      </c>
      <c r="E396">
        <v>0</v>
      </c>
      <c r="F396">
        <v>0</v>
      </c>
      <c r="G396">
        <v>0</v>
      </c>
      <c r="H396">
        <v>0</v>
      </c>
      <c r="I396">
        <v>0</v>
      </c>
      <c r="J396">
        <v>0</v>
      </c>
      <c r="K396">
        <v>0</v>
      </c>
      <c r="L396">
        <v>0</v>
      </c>
      <c r="M396">
        <v>0</v>
      </c>
      <c r="N396">
        <v>0</v>
      </c>
      <c r="O396">
        <v>0</v>
      </c>
      <c r="P396">
        <v>0</v>
      </c>
      <c r="Q396">
        <v>0</v>
      </c>
      <c r="R396">
        <v>0</v>
      </c>
      <c r="S396">
        <v>0</v>
      </c>
      <c r="T396">
        <v>0</v>
      </c>
      <c r="U396">
        <v>0</v>
      </c>
      <c r="V396">
        <v>0</v>
      </c>
      <c r="W396">
        <v>0</v>
      </c>
      <c r="X396">
        <v>0</v>
      </c>
      <c r="Y396">
        <v>0</v>
      </c>
      <c r="Z396">
        <v>0</v>
      </c>
      <c r="AA396">
        <v>0</v>
      </c>
      <c r="AB396">
        <v>0</v>
      </c>
      <c r="AC396">
        <v>0</v>
      </c>
      <c r="AD396">
        <v>0</v>
      </c>
      <c r="AE396">
        <v>0</v>
      </c>
      <c r="AF396" s="13">
        <v>0</v>
      </c>
      <c r="AG396" s="13">
        <v>0</v>
      </c>
      <c r="AH396" s="13">
        <v>0</v>
      </c>
      <c r="AI396" s="13">
        <v>0</v>
      </c>
      <c r="AJ396" s="13">
        <v>0</v>
      </c>
      <c r="AK396" s="13">
        <v>0</v>
      </c>
      <c r="AL396">
        <v>0</v>
      </c>
      <c r="AM396">
        <v>0</v>
      </c>
      <c r="AN396">
        <v>0</v>
      </c>
      <c r="AO396">
        <v>0</v>
      </c>
      <c r="AP396">
        <v>0</v>
      </c>
      <c r="AQ396">
        <v>0</v>
      </c>
      <c r="AR396">
        <v>0</v>
      </c>
      <c r="AS396">
        <v>0</v>
      </c>
      <c r="AT396">
        <v>0</v>
      </c>
      <c r="AU396">
        <v>0</v>
      </c>
      <c r="AV396">
        <v>0</v>
      </c>
      <c r="AW396">
        <v>0</v>
      </c>
      <c r="AX396">
        <v>0</v>
      </c>
      <c r="AY396">
        <v>0</v>
      </c>
      <c r="AZ396">
        <v>0</v>
      </c>
      <c r="BA396">
        <v>0</v>
      </c>
      <c r="BB396">
        <v>0</v>
      </c>
      <c r="BC396">
        <v>0</v>
      </c>
      <c r="BD396">
        <v>0</v>
      </c>
      <c r="BE396">
        <v>0</v>
      </c>
      <c r="BF396">
        <v>0</v>
      </c>
      <c r="BG396">
        <v>0</v>
      </c>
      <c r="BH396">
        <v>0</v>
      </c>
      <c r="BI396">
        <v>0</v>
      </c>
      <c r="BJ396">
        <v>0</v>
      </c>
      <c r="BK396">
        <v>0</v>
      </c>
      <c r="BL396">
        <f t="shared" si="42"/>
        <v>0</v>
      </c>
      <c r="BM396">
        <f t="shared" si="43"/>
        <v>0</v>
      </c>
      <c r="BN396">
        <f t="shared" si="44"/>
        <v>0</v>
      </c>
      <c r="BO396" s="13">
        <f t="shared" si="45"/>
        <v>0</v>
      </c>
      <c r="BP396">
        <f t="shared" si="46"/>
        <v>0</v>
      </c>
      <c r="BQ396">
        <f t="shared" si="47"/>
        <v>0</v>
      </c>
      <c r="BR396">
        <f t="shared" si="48"/>
        <v>0</v>
      </c>
    </row>
    <row r="397" spans="1:70" x14ac:dyDescent="0.35">
      <c r="A397">
        <v>10</v>
      </c>
      <c r="B397">
        <v>1</v>
      </c>
      <c r="C397">
        <v>1</v>
      </c>
      <c r="D397">
        <v>1</v>
      </c>
      <c r="E397">
        <v>0</v>
      </c>
      <c r="F397">
        <v>0</v>
      </c>
      <c r="G397">
        <v>0</v>
      </c>
      <c r="H397">
        <v>0</v>
      </c>
      <c r="I397">
        <v>0</v>
      </c>
      <c r="J397">
        <v>0</v>
      </c>
      <c r="K397">
        <v>0</v>
      </c>
      <c r="L397">
        <v>0</v>
      </c>
      <c r="M397">
        <v>0</v>
      </c>
      <c r="N397">
        <v>0</v>
      </c>
      <c r="O397">
        <v>0</v>
      </c>
      <c r="P397">
        <v>0</v>
      </c>
      <c r="Q397">
        <v>0</v>
      </c>
      <c r="R397">
        <v>0</v>
      </c>
      <c r="S397">
        <v>0</v>
      </c>
      <c r="T397">
        <v>0</v>
      </c>
      <c r="U397">
        <v>0</v>
      </c>
      <c r="V397">
        <v>0</v>
      </c>
      <c r="W397">
        <v>0</v>
      </c>
      <c r="X397">
        <v>0</v>
      </c>
      <c r="Y397">
        <v>0</v>
      </c>
      <c r="Z397">
        <v>0</v>
      </c>
      <c r="AA397">
        <v>0</v>
      </c>
      <c r="AB397">
        <v>0</v>
      </c>
      <c r="AC397">
        <v>0</v>
      </c>
      <c r="AD397">
        <v>0</v>
      </c>
      <c r="AE397">
        <v>0</v>
      </c>
      <c r="AF397" s="13">
        <v>0</v>
      </c>
      <c r="AG397" s="13">
        <v>0</v>
      </c>
      <c r="AH397" s="13">
        <v>0</v>
      </c>
      <c r="AI397" s="13">
        <v>0</v>
      </c>
      <c r="AJ397" s="13">
        <v>0</v>
      </c>
      <c r="AK397" s="13">
        <v>0</v>
      </c>
      <c r="AL397">
        <v>0</v>
      </c>
      <c r="AM397">
        <v>0</v>
      </c>
      <c r="AN397">
        <v>0</v>
      </c>
      <c r="AO397">
        <v>0</v>
      </c>
      <c r="AP397">
        <v>0</v>
      </c>
      <c r="AQ397">
        <v>0</v>
      </c>
      <c r="AR397">
        <v>0</v>
      </c>
      <c r="AS397">
        <v>0</v>
      </c>
      <c r="AT397">
        <v>0</v>
      </c>
      <c r="AU397">
        <v>0</v>
      </c>
      <c r="AV397">
        <v>0</v>
      </c>
      <c r="AW397">
        <v>0</v>
      </c>
      <c r="AX397">
        <v>0</v>
      </c>
      <c r="AY397">
        <v>0</v>
      </c>
      <c r="AZ397">
        <v>0</v>
      </c>
      <c r="BA397">
        <v>0</v>
      </c>
      <c r="BB397">
        <v>0</v>
      </c>
      <c r="BC397">
        <v>0</v>
      </c>
      <c r="BD397">
        <v>0</v>
      </c>
      <c r="BE397">
        <v>0</v>
      </c>
      <c r="BF397">
        <v>0</v>
      </c>
      <c r="BG397">
        <v>0</v>
      </c>
      <c r="BH397">
        <v>0</v>
      </c>
      <c r="BI397">
        <v>0</v>
      </c>
      <c r="BJ397">
        <v>0</v>
      </c>
      <c r="BK397">
        <v>0</v>
      </c>
      <c r="BL397">
        <f t="shared" si="42"/>
        <v>0</v>
      </c>
      <c r="BM397">
        <f t="shared" si="43"/>
        <v>0</v>
      </c>
      <c r="BN397">
        <f t="shared" si="44"/>
        <v>0</v>
      </c>
      <c r="BO397" s="13">
        <f t="shared" si="45"/>
        <v>0</v>
      </c>
      <c r="BP397">
        <f t="shared" si="46"/>
        <v>0</v>
      </c>
      <c r="BQ397">
        <f t="shared" si="47"/>
        <v>0</v>
      </c>
      <c r="BR397">
        <f t="shared" si="48"/>
        <v>0</v>
      </c>
    </row>
    <row r="398" spans="1:70" x14ac:dyDescent="0.35">
      <c r="A398">
        <v>10</v>
      </c>
      <c r="B398">
        <v>1</v>
      </c>
      <c r="C398">
        <v>1</v>
      </c>
      <c r="D398">
        <v>1</v>
      </c>
      <c r="E398">
        <v>0</v>
      </c>
      <c r="F398">
        <v>0</v>
      </c>
      <c r="G398">
        <v>0</v>
      </c>
      <c r="H398">
        <v>0</v>
      </c>
      <c r="I398">
        <v>0</v>
      </c>
      <c r="J398">
        <v>0</v>
      </c>
      <c r="K398">
        <v>0</v>
      </c>
      <c r="L398">
        <v>0</v>
      </c>
      <c r="M398">
        <v>0</v>
      </c>
      <c r="N398">
        <v>0</v>
      </c>
      <c r="O398">
        <v>0</v>
      </c>
      <c r="P398">
        <v>0</v>
      </c>
      <c r="Q398">
        <v>0</v>
      </c>
      <c r="R398">
        <v>0</v>
      </c>
      <c r="S398">
        <v>0</v>
      </c>
      <c r="T398">
        <v>0</v>
      </c>
      <c r="U398">
        <v>0</v>
      </c>
      <c r="V398">
        <v>0</v>
      </c>
      <c r="W398">
        <v>0</v>
      </c>
      <c r="X398">
        <v>0</v>
      </c>
      <c r="Y398">
        <v>0</v>
      </c>
      <c r="Z398">
        <v>0</v>
      </c>
      <c r="AA398">
        <v>0</v>
      </c>
      <c r="AB398">
        <v>0</v>
      </c>
      <c r="AC398">
        <v>0</v>
      </c>
      <c r="AD398">
        <v>0</v>
      </c>
      <c r="AE398">
        <v>0</v>
      </c>
      <c r="AF398" s="13">
        <v>0</v>
      </c>
      <c r="AG398" s="13">
        <v>0</v>
      </c>
      <c r="AH398" s="13">
        <v>0</v>
      </c>
      <c r="AI398" s="13">
        <v>0</v>
      </c>
      <c r="AJ398" s="13">
        <v>0</v>
      </c>
      <c r="AK398" s="13">
        <v>0</v>
      </c>
      <c r="AL398">
        <v>0</v>
      </c>
      <c r="AM398">
        <v>0</v>
      </c>
      <c r="AN398">
        <v>0</v>
      </c>
      <c r="AO398">
        <v>0</v>
      </c>
      <c r="AP398">
        <v>0</v>
      </c>
      <c r="AQ398">
        <v>0</v>
      </c>
      <c r="AR398">
        <v>0</v>
      </c>
      <c r="AS398">
        <v>0</v>
      </c>
      <c r="AT398">
        <v>0</v>
      </c>
      <c r="AU398">
        <v>0</v>
      </c>
      <c r="AV398">
        <v>0</v>
      </c>
      <c r="AW398">
        <v>0</v>
      </c>
      <c r="AX398">
        <v>0</v>
      </c>
      <c r="AY398">
        <v>0</v>
      </c>
      <c r="AZ398">
        <v>0</v>
      </c>
      <c r="BA398">
        <v>0</v>
      </c>
      <c r="BB398">
        <v>0</v>
      </c>
      <c r="BC398">
        <v>0</v>
      </c>
      <c r="BD398">
        <v>0</v>
      </c>
      <c r="BE398">
        <v>0</v>
      </c>
      <c r="BF398">
        <v>0</v>
      </c>
      <c r="BG398">
        <v>0</v>
      </c>
      <c r="BH398">
        <v>0</v>
      </c>
      <c r="BI398">
        <v>0</v>
      </c>
      <c r="BJ398">
        <v>0</v>
      </c>
      <c r="BK398">
        <v>0</v>
      </c>
      <c r="BL398">
        <f t="shared" si="42"/>
        <v>0</v>
      </c>
      <c r="BM398">
        <f t="shared" si="43"/>
        <v>0</v>
      </c>
      <c r="BN398">
        <f t="shared" si="44"/>
        <v>0</v>
      </c>
      <c r="BO398" s="13">
        <f t="shared" si="45"/>
        <v>0</v>
      </c>
      <c r="BP398">
        <f t="shared" si="46"/>
        <v>0</v>
      </c>
      <c r="BQ398">
        <f t="shared" si="47"/>
        <v>0</v>
      </c>
      <c r="BR398">
        <f t="shared" si="48"/>
        <v>0</v>
      </c>
    </row>
    <row r="399" spans="1:70" x14ac:dyDescent="0.35">
      <c r="A399">
        <v>10</v>
      </c>
      <c r="B399">
        <v>1</v>
      </c>
      <c r="C399">
        <v>1</v>
      </c>
      <c r="D399">
        <v>1</v>
      </c>
      <c r="E399">
        <v>0</v>
      </c>
      <c r="F399">
        <v>0</v>
      </c>
      <c r="G399">
        <v>0</v>
      </c>
      <c r="H399">
        <v>0</v>
      </c>
      <c r="I399">
        <v>0</v>
      </c>
      <c r="J399">
        <v>0</v>
      </c>
      <c r="K399">
        <v>0</v>
      </c>
      <c r="L399">
        <v>0</v>
      </c>
      <c r="M399">
        <v>0</v>
      </c>
      <c r="N399">
        <v>0</v>
      </c>
      <c r="O399">
        <v>0</v>
      </c>
      <c r="P399">
        <v>0</v>
      </c>
      <c r="Q399">
        <v>0</v>
      </c>
      <c r="R399">
        <v>0</v>
      </c>
      <c r="S399">
        <v>0</v>
      </c>
      <c r="T399">
        <v>0</v>
      </c>
      <c r="U399">
        <v>0</v>
      </c>
      <c r="V399">
        <v>0</v>
      </c>
      <c r="W399">
        <v>0</v>
      </c>
      <c r="X399">
        <v>0</v>
      </c>
      <c r="Y399">
        <v>0</v>
      </c>
      <c r="Z399">
        <v>0</v>
      </c>
      <c r="AA399">
        <v>0</v>
      </c>
      <c r="AB399">
        <v>0</v>
      </c>
      <c r="AC399">
        <v>0</v>
      </c>
      <c r="AD399">
        <v>0</v>
      </c>
      <c r="AE399">
        <v>0</v>
      </c>
      <c r="AF399" s="13">
        <v>0</v>
      </c>
      <c r="AG399" s="13">
        <v>0</v>
      </c>
      <c r="AH399" s="13">
        <v>0</v>
      </c>
      <c r="AI399" s="13">
        <v>0</v>
      </c>
      <c r="AJ399" s="13">
        <v>0</v>
      </c>
      <c r="AK399" s="13">
        <v>0</v>
      </c>
      <c r="AL399">
        <v>0</v>
      </c>
      <c r="AM399">
        <v>0</v>
      </c>
      <c r="AN399">
        <v>0</v>
      </c>
      <c r="AO399">
        <v>0</v>
      </c>
      <c r="AP399">
        <v>0</v>
      </c>
      <c r="AQ399">
        <v>0</v>
      </c>
      <c r="AR399">
        <v>0</v>
      </c>
      <c r="AS399">
        <v>0</v>
      </c>
      <c r="AT399">
        <v>0</v>
      </c>
      <c r="AU399">
        <v>0</v>
      </c>
      <c r="AV399">
        <v>0</v>
      </c>
      <c r="AW399">
        <v>0</v>
      </c>
      <c r="AX399">
        <v>0</v>
      </c>
      <c r="AY399">
        <v>0</v>
      </c>
      <c r="AZ399">
        <v>0</v>
      </c>
      <c r="BA399">
        <v>0</v>
      </c>
      <c r="BB399">
        <v>0</v>
      </c>
      <c r="BC399">
        <v>0</v>
      </c>
      <c r="BD399">
        <v>0</v>
      </c>
      <c r="BE399">
        <v>0</v>
      </c>
      <c r="BF399">
        <v>0</v>
      </c>
      <c r="BG399">
        <v>0</v>
      </c>
      <c r="BH399">
        <v>0</v>
      </c>
      <c r="BI399">
        <v>0</v>
      </c>
      <c r="BJ399">
        <v>0</v>
      </c>
      <c r="BK399">
        <v>0</v>
      </c>
      <c r="BL399">
        <f t="shared" si="42"/>
        <v>0</v>
      </c>
      <c r="BM399">
        <f t="shared" si="43"/>
        <v>0</v>
      </c>
      <c r="BN399">
        <f t="shared" si="44"/>
        <v>0</v>
      </c>
      <c r="BO399" s="13">
        <f t="shared" si="45"/>
        <v>0</v>
      </c>
      <c r="BP399">
        <f t="shared" si="46"/>
        <v>0</v>
      </c>
      <c r="BQ399">
        <f t="shared" si="47"/>
        <v>0</v>
      </c>
      <c r="BR399">
        <f t="shared" si="48"/>
        <v>0</v>
      </c>
    </row>
    <row r="400" spans="1:70" x14ac:dyDescent="0.35">
      <c r="A400">
        <v>10</v>
      </c>
      <c r="B400">
        <v>1</v>
      </c>
      <c r="C400">
        <v>1</v>
      </c>
      <c r="D400">
        <v>1</v>
      </c>
      <c r="E400">
        <v>0</v>
      </c>
      <c r="F400">
        <v>0</v>
      </c>
      <c r="G400">
        <v>0</v>
      </c>
      <c r="H400">
        <v>0</v>
      </c>
      <c r="I400">
        <v>0</v>
      </c>
      <c r="J400">
        <v>0</v>
      </c>
      <c r="K400">
        <v>0</v>
      </c>
      <c r="L400">
        <v>0</v>
      </c>
      <c r="M400">
        <v>0</v>
      </c>
      <c r="N400">
        <v>0</v>
      </c>
      <c r="O400">
        <v>0</v>
      </c>
      <c r="P400">
        <v>0</v>
      </c>
      <c r="Q400">
        <v>0</v>
      </c>
      <c r="R400">
        <v>0</v>
      </c>
      <c r="S400">
        <v>0</v>
      </c>
      <c r="T400">
        <v>0</v>
      </c>
      <c r="U400">
        <v>0</v>
      </c>
      <c r="V400">
        <v>0</v>
      </c>
      <c r="W400">
        <v>0</v>
      </c>
      <c r="X400">
        <v>0</v>
      </c>
      <c r="Y400">
        <v>0</v>
      </c>
      <c r="Z400">
        <v>0</v>
      </c>
      <c r="AA400">
        <v>0</v>
      </c>
      <c r="AB400">
        <v>0</v>
      </c>
      <c r="AC400">
        <v>0</v>
      </c>
      <c r="AD400">
        <v>0</v>
      </c>
      <c r="AE400">
        <v>0</v>
      </c>
      <c r="AF400" s="13">
        <v>0</v>
      </c>
      <c r="AG400" s="13">
        <v>0</v>
      </c>
      <c r="AH400" s="13">
        <v>0</v>
      </c>
      <c r="AI400" s="13">
        <v>0</v>
      </c>
      <c r="AJ400" s="13">
        <v>0</v>
      </c>
      <c r="AK400" s="13">
        <v>0</v>
      </c>
      <c r="AL400">
        <v>0</v>
      </c>
      <c r="AM400">
        <v>0</v>
      </c>
      <c r="AN400">
        <v>0</v>
      </c>
      <c r="AO400">
        <v>0</v>
      </c>
      <c r="AP400">
        <v>0</v>
      </c>
      <c r="AQ400">
        <v>0</v>
      </c>
      <c r="AR400">
        <v>0</v>
      </c>
      <c r="AS400">
        <v>0</v>
      </c>
      <c r="AT400">
        <v>0</v>
      </c>
      <c r="AU400">
        <v>0</v>
      </c>
      <c r="AV400">
        <v>0</v>
      </c>
      <c r="AW400">
        <v>0</v>
      </c>
      <c r="AX400">
        <v>0</v>
      </c>
      <c r="AY400">
        <v>0</v>
      </c>
      <c r="AZ400">
        <v>0</v>
      </c>
      <c r="BA400">
        <v>0</v>
      </c>
      <c r="BB400">
        <v>0</v>
      </c>
      <c r="BC400">
        <v>0</v>
      </c>
      <c r="BD400">
        <v>0</v>
      </c>
      <c r="BE400">
        <v>0</v>
      </c>
      <c r="BF400">
        <v>0</v>
      </c>
      <c r="BG400">
        <v>0</v>
      </c>
      <c r="BH400">
        <v>0</v>
      </c>
      <c r="BI400">
        <v>0</v>
      </c>
      <c r="BJ400">
        <v>0</v>
      </c>
      <c r="BK400">
        <v>0</v>
      </c>
      <c r="BL400">
        <f t="shared" si="42"/>
        <v>0</v>
      </c>
      <c r="BM400">
        <f t="shared" si="43"/>
        <v>0</v>
      </c>
      <c r="BN400">
        <f t="shared" si="44"/>
        <v>0</v>
      </c>
      <c r="BO400" s="13">
        <f t="shared" si="45"/>
        <v>0</v>
      </c>
      <c r="BP400">
        <f t="shared" si="46"/>
        <v>0</v>
      </c>
      <c r="BQ400">
        <f t="shared" si="47"/>
        <v>0</v>
      </c>
      <c r="BR400">
        <f t="shared" si="48"/>
        <v>0</v>
      </c>
    </row>
    <row r="401" spans="1:70" x14ac:dyDescent="0.35">
      <c r="A401">
        <v>10</v>
      </c>
      <c r="B401">
        <v>1</v>
      </c>
      <c r="C401">
        <v>1</v>
      </c>
      <c r="D401">
        <v>1</v>
      </c>
      <c r="E401">
        <v>0</v>
      </c>
      <c r="F401">
        <v>0</v>
      </c>
      <c r="G401">
        <v>0</v>
      </c>
      <c r="H401">
        <v>0</v>
      </c>
      <c r="I401">
        <v>0</v>
      </c>
      <c r="J401">
        <v>0</v>
      </c>
      <c r="K401">
        <v>0</v>
      </c>
      <c r="L401">
        <v>0</v>
      </c>
      <c r="M401">
        <v>0</v>
      </c>
      <c r="N401">
        <v>0</v>
      </c>
      <c r="O401">
        <v>0</v>
      </c>
      <c r="P401">
        <v>0</v>
      </c>
      <c r="Q401">
        <v>0</v>
      </c>
      <c r="R401">
        <v>0</v>
      </c>
      <c r="S401">
        <v>0</v>
      </c>
      <c r="T401">
        <v>0</v>
      </c>
      <c r="U401">
        <v>0</v>
      </c>
      <c r="V401">
        <v>0</v>
      </c>
      <c r="W401">
        <v>0</v>
      </c>
      <c r="X401">
        <v>0</v>
      </c>
      <c r="Y401">
        <v>0</v>
      </c>
      <c r="Z401">
        <v>0</v>
      </c>
      <c r="AA401">
        <v>0</v>
      </c>
      <c r="AB401">
        <v>0</v>
      </c>
      <c r="AC401">
        <v>0</v>
      </c>
      <c r="AD401">
        <v>0</v>
      </c>
      <c r="AE401">
        <v>0</v>
      </c>
      <c r="AF401" s="13">
        <v>0</v>
      </c>
      <c r="AG401" s="13">
        <v>0</v>
      </c>
      <c r="AH401" s="13">
        <v>0</v>
      </c>
      <c r="AI401" s="13">
        <v>0</v>
      </c>
      <c r="AJ401" s="13">
        <v>0</v>
      </c>
      <c r="AK401" s="13">
        <v>0</v>
      </c>
      <c r="AL401">
        <v>0</v>
      </c>
      <c r="AM401">
        <v>0</v>
      </c>
      <c r="AN401">
        <v>0</v>
      </c>
      <c r="AO401">
        <v>0</v>
      </c>
      <c r="AP401">
        <v>0</v>
      </c>
      <c r="AQ401">
        <v>0</v>
      </c>
      <c r="AR401">
        <v>0</v>
      </c>
      <c r="AS401">
        <v>0</v>
      </c>
      <c r="AT401">
        <v>0</v>
      </c>
      <c r="AU401">
        <v>0</v>
      </c>
      <c r="AV401">
        <v>0</v>
      </c>
      <c r="AW401">
        <v>0</v>
      </c>
      <c r="AX401">
        <v>0</v>
      </c>
      <c r="AY401">
        <v>0</v>
      </c>
      <c r="AZ401">
        <v>0</v>
      </c>
      <c r="BA401">
        <v>0</v>
      </c>
      <c r="BB401">
        <v>0</v>
      </c>
      <c r="BC401">
        <v>0</v>
      </c>
      <c r="BD401">
        <v>0</v>
      </c>
      <c r="BE401">
        <v>0</v>
      </c>
      <c r="BF401">
        <v>0</v>
      </c>
      <c r="BG401">
        <v>0</v>
      </c>
      <c r="BH401">
        <v>0</v>
      </c>
      <c r="BI401">
        <v>0</v>
      </c>
      <c r="BJ401">
        <v>0</v>
      </c>
      <c r="BK401">
        <v>0</v>
      </c>
      <c r="BL401">
        <f t="shared" si="42"/>
        <v>0</v>
      </c>
      <c r="BM401">
        <f t="shared" si="43"/>
        <v>0</v>
      </c>
      <c r="BN401">
        <f t="shared" si="44"/>
        <v>0</v>
      </c>
      <c r="BO401" s="13">
        <f t="shared" si="45"/>
        <v>0</v>
      </c>
      <c r="BP401">
        <f t="shared" si="46"/>
        <v>0</v>
      </c>
      <c r="BQ401">
        <f t="shared" si="47"/>
        <v>0</v>
      </c>
      <c r="BR401">
        <f t="shared" si="48"/>
        <v>0</v>
      </c>
    </row>
  </sheetData>
  <sortState ref="A2:BK401">
    <sortCondition ref="C1"/>
    <sortCondition ref="D1"/>
    <sortCondition ref="A1"/>
  </sortState>
  <pageMargins left="0.7" right="0.7" top="0.75" bottom="0.75" header="0.3" footer="0.3"/>
  <pageSetup orientation="portrait" horizontalDpi="4294967292" verticalDpi="4294967292"/>
  <drawing r:id="rId1"/>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enableFormatConditionsCalculation="0"/>
  <dimension ref="A1:M403"/>
  <sheetViews>
    <sheetView showZeros="0" workbookViewId="0">
      <pane ySplit="3" topLeftCell="A4" activePane="bottomLeft" state="frozen"/>
      <selection activeCell="H4" sqref="H4"/>
      <selection pane="bottomLeft" activeCell="E2" sqref="E2"/>
    </sheetView>
  </sheetViews>
  <sheetFormatPr defaultColWidth="11" defaultRowHeight="15.5" x14ac:dyDescent="0.35"/>
  <cols>
    <col min="1" max="1" width="5.08203125" bestFit="1" customWidth="1"/>
    <col min="2" max="2" width="7" bestFit="1" customWidth="1"/>
    <col min="3" max="3" width="8.33203125" bestFit="1" customWidth="1"/>
    <col min="4" max="4" width="8.58203125" bestFit="1" customWidth="1"/>
    <col min="5" max="5" width="8.5" bestFit="1" customWidth="1"/>
    <col min="6" max="6" width="14.5" bestFit="1" customWidth="1"/>
    <col min="7" max="7" width="12.83203125" bestFit="1" customWidth="1"/>
    <col min="8" max="8" width="15" bestFit="1" customWidth="1"/>
    <col min="9" max="9" width="23.58203125" bestFit="1" customWidth="1"/>
    <col min="10" max="11" width="15" bestFit="1" customWidth="1"/>
    <col min="12" max="13" width="16" bestFit="1" customWidth="1"/>
  </cols>
  <sheetData>
    <row r="1" spans="1:13" ht="81.75" customHeight="1" x14ac:dyDescent="0.35">
      <c r="A1" t="s">
        <v>368</v>
      </c>
    </row>
    <row r="2" spans="1:13" x14ac:dyDescent="0.35">
      <c r="A2" t="s">
        <v>372</v>
      </c>
    </row>
    <row r="3" spans="1:13" x14ac:dyDescent="0.35">
      <c r="A3" t="s">
        <v>280</v>
      </c>
      <c r="B3" t="s">
        <v>281</v>
      </c>
      <c r="C3" t="s">
        <v>35</v>
      </c>
      <c r="D3" t="s">
        <v>279</v>
      </c>
      <c r="E3" t="s">
        <v>293</v>
      </c>
      <c r="F3" t="s">
        <v>294</v>
      </c>
      <c r="G3" t="s">
        <v>284</v>
      </c>
      <c r="H3" t="s">
        <v>295</v>
      </c>
      <c r="I3" t="s">
        <v>296</v>
      </c>
      <c r="J3" t="s">
        <v>285</v>
      </c>
      <c r="K3" t="s">
        <v>306</v>
      </c>
      <c r="L3" t="s">
        <v>307</v>
      </c>
      <c r="M3" t="s">
        <v>297</v>
      </c>
    </row>
    <row r="4" spans="1:13" x14ac:dyDescent="0.35">
      <c r="A4">
        <f t="shared" ref="A4:A67" si="0">INDEX(Model_Years,1,INDEX(Results,ROW()-ROW(A$3),3)+1)</f>
        <v>2013</v>
      </c>
      <c r="B4" t="str">
        <f t="shared" ref="B4:B67" si="1">INDEX(Cases,INDEX(Results,ROW()-ROW(B$3),4)+1)</f>
        <v>Base</v>
      </c>
      <c r="C4" t="str">
        <f t="shared" ref="C4:C67" si="2">INDEX(Segment_Names,INDEX(Results,ROW()-ROW(B$3),1))</f>
        <v>Example 1</v>
      </c>
      <c r="D4" t="str">
        <f t="shared" ref="D4:D67" si="3">INDEX(Directions,INDEX(Results,ROW()-ROW(B$3),1),INDEX(Results,ROW()-ROW(B$3),2)+1)</f>
        <v>Inbound</v>
      </c>
      <c r="E4" t="str">
        <f t="shared" ref="E4:E67" si="4">INDEX(Results,ROW()-ROW(B$3),5)</f>
        <v>AM Peak</v>
      </c>
      <c r="F4" s="13">
        <f t="shared" ref="F4:F67" si="5">INDEX(Results,ROW()-ROW(B$3),10)</f>
        <v>69.666381202334122</v>
      </c>
      <c r="G4" s="13">
        <f t="shared" ref="G4:G67" si="6">INDEX(Results,ROW()-ROW(B$3),7)</f>
        <v>25.13748752732727</v>
      </c>
      <c r="H4" s="13">
        <f t="shared" ref="H4:H67" si="7">INDEX(Results,ROW()-ROW($A$3),11)</f>
        <v>0</v>
      </c>
      <c r="I4" s="34">
        <f t="shared" ref="I4:I67" si="8">INDEX(Results,ROW()-ROW($A$3),12)</f>
        <v>844.2</v>
      </c>
      <c r="J4" s="34">
        <f t="shared" ref="J4:J67" si="9">INDEX(Results,ROW()-ROW(A$3),8)</f>
        <v>4263.7999999999993</v>
      </c>
      <c r="K4" s="34">
        <f t="shared" ref="K4:K67" si="10">INDEX(Results,ROW()-ROW($A$3),14)</f>
        <v>0</v>
      </c>
      <c r="L4" s="34">
        <f t="shared" ref="L4:L67" si="11">INDEX(Results,ROW()-ROW($A$3),15)</f>
        <v>0</v>
      </c>
      <c r="M4">
        <f t="shared" ref="M4:M67" si="12">INDEX(Results,ROW()-ROW($A$3),16)</f>
        <v>0</v>
      </c>
    </row>
    <row r="5" spans="1:13" x14ac:dyDescent="0.35">
      <c r="A5">
        <f t="shared" si="0"/>
        <v>2013</v>
      </c>
      <c r="B5" t="str">
        <f t="shared" si="1"/>
        <v>Base</v>
      </c>
      <c r="C5" t="str">
        <f t="shared" si="2"/>
        <v>Example 1</v>
      </c>
      <c r="D5" t="str">
        <f t="shared" si="3"/>
        <v>Inbound</v>
      </c>
      <c r="E5" t="str">
        <f t="shared" si="4"/>
        <v>Midday</v>
      </c>
      <c r="F5" s="13">
        <f t="shared" si="5"/>
        <v>69.993705148394156</v>
      </c>
      <c r="G5" s="13">
        <f t="shared" si="6"/>
        <v>56.299456833650076</v>
      </c>
      <c r="H5" s="13">
        <f t="shared" si="7"/>
        <v>0</v>
      </c>
      <c r="I5" s="34">
        <f t="shared" si="8"/>
        <v>433.78818788291358</v>
      </c>
      <c r="J5" s="34">
        <f t="shared" si="9"/>
        <v>3015.1178978897201</v>
      </c>
      <c r="K5" s="34">
        <f t="shared" si="10"/>
        <v>0</v>
      </c>
      <c r="L5" s="34">
        <f t="shared" si="11"/>
        <v>0</v>
      </c>
      <c r="M5">
        <f t="shared" si="12"/>
        <v>0</v>
      </c>
    </row>
    <row r="6" spans="1:13" x14ac:dyDescent="0.35">
      <c r="A6">
        <f t="shared" si="0"/>
        <v>2013</v>
      </c>
      <c r="B6" t="str">
        <f t="shared" si="1"/>
        <v>Base</v>
      </c>
      <c r="C6" t="str">
        <f t="shared" si="2"/>
        <v>Example 1</v>
      </c>
      <c r="D6" t="str">
        <f t="shared" si="3"/>
        <v>Inbound</v>
      </c>
      <c r="E6" t="str">
        <f t="shared" si="4"/>
        <v>PM Peak</v>
      </c>
      <c r="F6" s="13">
        <f t="shared" si="5"/>
        <v>69.86456521976389</v>
      </c>
      <c r="G6" s="13">
        <f t="shared" si="6"/>
        <v>27.248100897719315</v>
      </c>
      <c r="H6" s="13">
        <f t="shared" si="7"/>
        <v>0</v>
      </c>
      <c r="I6" s="34">
        <f t="shared" si="8"/>
        <v>676.81407361197762</v>
      </c>
      <c r="J6" s="34">
        <f t="shared" si="9"/>
        <v>3806.2791474318983</v>
      </c>
      <c r="K6" s="34">
        <f t="shared" si="10"/>
        <v>0</v>
      </c>
      <c r="L6" s="34">
        <f t="shared" si="11"/>
        <v>0</v>
      </c>
      <c r="M6">
        <f t="shared" si="12"/>
        <v>0</v>
      </c>
    </row>
    <row r="7" spans="1:13" x14ac:dyDescent="0.35">
      <c r="A7">
        <f t="shared" si="0"/>
        <v>2013</v>
      </c>
      <c r="B7" t="str">
        <f t="shared" si="1"/>
        <v>Base</v>
      </c>
      <c r="C7" t="str">
        <f t="shared" si="2"/>
        <v>Example 1</v>
      </c>
      <c r="D7" t="str">
        <f t="shared" si="3"/>
        <v>Inbound</v>
      </c>
      <c r="E7" t="str">
        <f t="shared" si="4"/>
        <v>Night</v>
      </c>
      <c r="F7" s="13">
        <f t="shared" si="5"/>
        <v>69.999999411569007</v>
      </c>
      <c r="G7" s="13">
        <f t="shared" si="6"/>
        <v>69.991140919799534</v>
      </c>
      <c r="H7" s="13">
        <f t="shared" si="7"/>
        <v>0</v>
      </c>
      <c r="I7" s="34">
        <f t="shared" si="8"/>
        <v>92.70457100591716</v>
      </c>
      <c r="J7" s="34">
        <f t="shared" si="9"/>
        <v>846.34173076923082</v>
      </c>
      <c r="K7" s="34">
        <f t="shared" si="10"/>
        <v>0</v>
      </c>
      <c r="L7" s="34">
        <f t="shared" si="11"/>
        <v>0</v>
      </c>
      <c r="M7">
        <f t="shared" si="12"/>
        <v>0</v>
      </c>
    </row>
    <row r="8" spans="1:13" x14ac:dyDescent="0.35">
      <c r="A8">
        <f t="shared" si="0"/>
        <v>2013</v>
      </c>
      <c r="B8" t="str">
        <f t="shared" si="1"/>
        <v>Base</v>
      </c>
      <c r="C8" t="str">
        <f t="shared" si="2"/>
        <v>Example 1</v>
      </c>
      <c r="D8" t="str">
        <f t="shared" si="3"/>
        <v>Inbound</v>
      </c>
      <c r="E8">
        <f t="shared" si="4"/>
        <v>0</v>
      </c>
      <c r="F8" s="13">
        <f t="shared" si="5"/>
        <v>0</v>
      </c>
      <c r="G8" s="13">
        <f t="shared" si="6"/>
        <v>0</v>
      </c>
      <c r="H8" s="13">
        <f t="shared" si="7"/>
        <v>0</v>
      </c>
      <c r="I8" s="34">
        <f t="shared" si="8"/>
        <v>0</v>
      </c>
      <c r="J8" s="34">
        <f t="shared" si="9"/>
        <v>0</v>
      </c>
      <c r="K8" s="34">
        <f t="shared" si="10"/>
        <v>0</v>
      </c>
      <c r="L8" s="34">
        <f t="shared" si="11"/>
        <v>0</v>
      </c>
      <c r="M8">
        <f t="shared" si="12"/>
        <v>0</v>
      </c>
    </row>
    <row r="9" spans="1:13" x14ac:dyDescent="0.35">
      <c r="A9">
        <f t="shared" si="0"/>
        <v>2013</v>
      </c>
      <c r="B9" t="str">
        <f t="shared" si="1"/>
        <v>Base</v>
      </c>
      <c r="C9" t="str">
        <f t="shared" si="2"/>
        <v>Example 1</v>
      </c>
      <c r="D9" t="str">
        <f t="shared" si="3"/>
        <v>Outbound</v>
      </c>
      <c r="E9" t="str">
        <f t="shared" si="4"/>
        <v>AM Peak</v>
      </c>
      <c r="F9" s="13">
        <f t="shared" si="5"/>
        <v>69.984661239619001</v>
      </c>
      <c r="G9" s="13">
        <f t="shared" si="6"/>
        <v>42.659134847407927</v>
      </c>
      <c r="H9" s="13">
        <f t="shared" si="7"/>
        <v>0</v>
      </c>
      <c r="I9" s="34">
        <f t="shared" si="8"/>
        <v>504.9</v>
      </c>
      <c r="J9" s="34">
        <f t="shared" si="9"/>
        <v>3483.1</v>
      </c>
      <c r="K9" s="34">
        <f t="shared" si="10"/>
        <v>0</v>
      </c>
      <c r="L9" s="34">
        <f t="shared" si="11"/>
        <v>0</v>
      </c>
      <c r="M9">
        <f t="shared" si="12"/>
        <v>0</v>
      </c>
    </row>
    <row r="10" spans="1:13" x14ac:dyDescent="0.35">
      <c r="A10">
        <f t="shared" si="0"/>
        <v>2013</v>
      </c>
      <c r="B10" t="str">
        <f t="shared" si="1"/>
        <v>Base</v>
      </c>
      <c r="C10" t="str">
        <f t="shared" si="2"/>
        <v>Example 1</v>
      </c>
      <c r="D10" t="str">
        <f t="shared" si="3"/>
        <v>Outbound</v>
      </c>
      <c r="E10" t="str">
        <f t="shared" si="4"/>
        <v>Midday</v>
      </c>
      <c r="F10" s="13">
        <f t="shared" si="5"/>
        <v>69.992718804878336</v>
      </c>
      <c r="G10" s="13">
        <f t="shared" si="6"/>
        <v>56.791673579550377</v>
      </c>
      <c r="H10" s="13">
        <f t="shared" si="7"/>
        <v>0</v>
      </c>
      <c r="I10" s="34">
        <f t="shared" si="8"/>
        <v>444.61214754098353</v>
      </c>
      <c r="J10" s="34">
        <f t="shared" si="9"/>
        <v>3001.4820054644811</v>
      </c>
      <c r="K10" s="34">
        <f t="shared" si="10"/>
        <v>0</v>
      </c>
      <c r="L10" s="34">
        <f t="shared" si="11"/>
        <v>0</v>
      </c>
      <c r="M10">
        <f t="shared" si="12"/>
        <v>0</v>
      </c>
    </row>
    <row r="11" spans="1:13" x14ac:dyDescent="0.35">
      <c r="A11">
        <f t="shared" si="0"/>
        <v>2013</v>
      </c>
      <c r="B11" t="str">
        <f t="shared" si="1"/>
        <v>Base</v>
      </c>
      <c r="C11" t="str">
        <f t="shared" si="2"/>
        <v>Example 1</v>
      </c>
      <c r="D11" t="str">
        <f t="shared" si="3"/>
        <v>Outbound</v>
      </c>
      <c r="E11" t="str">
        <f t="shared" si="4"/>
        <v>PM Peak</v>
      </c>
      <c r="F11" s="13">
        <f t="shared" si="5"/>
        <v>69.145823065647576</v>
      </c>
      <c r="G11" s="13">
        <f t="shared" si="6"/>
        <v>16.150823116304643</v>
      </c>
      <c r="H11" s="13">
        <f t="shared" si="7"/>
        <v>0</v>
      </c>
      <c r="I11" s="34">
        <f t="shared" si="8"/>
        <v>913.5</v>
      </c>
      <c r="J11" s="34">
        <f t="shared" si="9"/>
        <v>4375.4999999999982</v>
      </c>
      <c r="K11" s="34">
        <f t="shared" si="10"/>
        <v>0</v>
      </c>
      <c r="L11" s="34">
        <f t="shared" si="11"/>
        <v>0</v>
      </c>
      <c r="M11">
        <f t="shared" si="12"/>
        <v>0</v>
      </c>
    </row>
    <row r="12" spans="1:13" x14ac:dyDescent="0.35">
      <c r="A12">
        <f t="shared" si="0"/>
        <v>2013</v>
      </c>
      <c r="B12" t="str">
        <f t="shared" si="1"/>
        <v>Base</v>
      </c>
      <c r="C12" t="str">
        <f t="shared" si="2"/>
        <v>Example 1</v>
      </c>
      <c r="D12" t="str">
        <f t="shared" si="3"/>
        <v>Outbound</v>
      </c>
      <c r="E12" t="str">
        <f t="shared" si="4"/>
        <v>Night</v>
      </c>
      <c r="F12" s="13">
        <f t="shared" si="5"/>
        <v>69.999998800455614</v>
      </c>
      <c r="G12" s="13">
        <f t="shared" si="6"/>
        <v>69.98582018122309</v>
      </c>
      <c r="H12" s="13">
        <f t="shared" si="7"/>
        <v>0</v>
      </c>
      <c r="I12" s="34">
        <f t="shared" si="8"/>
        <v>104.4</v>
      </c>
      <c r="J12" s="34">
        <f t="shared" si="9"/>
        <v>923.59999999999991</v>
      </c>
      <c r="K12" s="34">
        <f t="shared" si="10"/>
        <v>0</v>
      </c>
      <c r="L12" s="34">
        <f t="shared" si="11"/>
        <v>0</v>
      </c>
      <c r="M12">
        <f t="shared" si="12"/>
        <v>0</v>
      </c>
    </row>
    <row r="13" spans="1:13" x14ac:dyDescent="0.35">
      <c r="A13">
        <f t="shared" si="0"/>
        <v>2013</v>
      </c>
      <c r="B13" t="str">
        <f t="shared" si="1"/>
        <v>Base</v>
      </c>
      <c r="C13" t="str">
        <f t="shared" si="2"/>
        <v>Example 1</v>
      </c>
      <c r="D13" t="str">
        <f t="shared" si="3"/>
        <v>Outbound</v>
      </c>
      <c r="E13">
        <f t="shared" si="4"/>
        <v>0</v>
      </c>
      <c r="F13" s="13">
        <f t="shared" si="5"/>
        <v>0</v>
      </c>
      <c r="G13" s="13">
        <f t="shared" si="6"/>
        <v>0</v>
      </c>
      <c r="H13" s="13">
        <f t="shared" si="7"/>
        <v>0</v>
      </c>
      <c r="I13" s="34">
        <f t="shared" si="8"/>
        <v>0</v>
      </c>
      <c r="J13" s="34">
        <f t="shared" si="9"/>
        <v>0</v>
      </c>
      <c r="K13" s="34">
        <f t="shared" si="10"/>
        <v>0</v>
      </c>
      <c r="L13" s="34">
        <f t="shared" si="11"/>
        <v>0</v>
      </c>
      <c r="M13">
        <f t="shared" si="12"/>
        <v>0</v>
      </c>
    </row>
    <row r="14" spans="1:13" x14ac:dyDescent="0.35">
      <c r="A14">
        <f t="shared" si="0"/>
        <v>2013</v>
      </c>
      <c r="B14" t="str">
        <f t="shared" si="1"/>
        <v>Base</v>
      </c>
      <c r="C14" t="str">
        <f t="shared" si="2"/>
        <v>Ex2</v>
      </c>
      <c r="D14" t="str">
        <f t="shared" si="3"/>
        <v>EB</v>
      </c>
      <c r="E14" t="str">
        <f t="shared" si="4"/>
        <v>AM Peak</v>
      </c>
      <c r="F14" s="13">
        <f t="shared" si="5"/>
        <v>69.87121998272724</v>
      </c>
      <c r="G14" s="13">
        <f t="shared" si="6"/>
        <v>46.253243278070485</v>
      </c>
      <c r="H14" s="13">
        <f t="shared" si="7"/>
        <v>0</v>
      </c>
      <c r="I14" s="34">
        <f t="shared" si="8"/>
        <v>720</v>
      </c>
      <c r="J14" s="34">
        <f t="shared" si="9"/>
        <v>3480</v>
      </c>
      <c r="K14" s="34">
        <f t="shared" si="10"/>
        <v>0</v>
      </c>
      <c r="L14" s="34">
        <f t="shared" si="11"/>
        <v>0</v>
      </c>
      <c r="M14">
        <f t="shared" si="12"/>
        <v>0</v>
      </c>
    </row>
    <row r="15" spans="1:13" x14ac:dyDescent="0.35">
      <c r="A15">
        <f t="shared" si="0"/>
        <v>2013</v>
      </c>
      <c r="B15" t="str">
        <f t="shared" si="1"/>
        <v>Base</v>
      </c>
      <c r="C15" t="str">
        <f t="shared" si="2"/>
        <v>Ex2</v>
      </c>
      <c r="D15" t="str">
        <f t="shared" si="3"/>
        <v>EB</v>
      </c>
      <c r="E15" t="str">
        <f t="shared" si="4"/>
        <v>Midday</v>
      </c>
      <c r="F15" s="13">
        <f t="shared" si="5"/>
        <v>69.99798416160931</v>
      </c>
      <c r="G15" s="13">
        <f t="shared" si="6"/>
        <v>66.15097073073315</v>
      </c>
      <c r="H15" s="13">
        <f t="shared" si="7"/>
        <v>0</v>
      </c>
      <c r="I15" s="34">
        <f t="shared" si="8"/>
        <v>360</v>
      </c>
      <c r="J15" s="34">
        <f t="shared" si="9"/>
        <v>2370</v>
      </c>
      <c r="K15" s="34">
        <f t="shared" si="10"/>
        <v>0</v>
      </c>
      <c r="L15" s="34">
        <f t="shared" si="11"/>
        <v>0</v>
      </c>
      <c r="M15">
        <f t="shared" si="12"/>
        <v>0</v>
      </c>
    </row>
    <row r="16" spans="1:13" x14ac:dyDescent="0.35">
      <c r="A16">
        <f t="shared" si="0"/>
        <v>2013</v>
      </c>
      <c r="B16" t="str">
        <f t="shared" si="1"/>
        <v>Base</v>
      </c>
      <c r="C16" t="str">
        <f t="shared" si="2"/>
        <v>Ex2</v>
      </c>
      <c r="D16" t="str">
        <f t="shared" si="3"/>
        <v>EB</v>
      </c>
      <c r="E16" t="str">
        <f t="shared" si="4"/>
        <v>PM Peak</v>
      </c>
      <c r="F16" s="13">
        <f t="shared" si="5"/>
        <v>69.967303499686324</v>
      </c>
      <c r="G16" s="13">
        <f t="shared" si="6"/>
        <v>39.594905046536326</v>
      </c>
      <c r="H16" s="13">
        <f t="shared" si="7"/>
        <v>0</v>
      </c>
      <c r="I16" s="34">
        <f t="shared" si="8"/>
        <v>539.99999999999989</v>
      </c>
      <c r="J16" s="34">
        <f t="shared" si="9"/>
        <v>3509.9999999999995</v>
      </c>
      <c r="K16" s="34">
        <f t="shared" si="10"/>
        <v>0</v>
      </c>
      <c r="L16" s="34">
        <f t="shared" si="11"/>
        <v>0</v>
      </c>
      <c r="M16">
        <f t="shared" si="12"/>
        <v>0</v>
      </c>
    </row>
    <row r="17" spans="1:13" x14ac:dyDescent="0.35">
      <c r="A17">
        <f t="shared" si="0"/>
        <v>2013</v>
      </c>
      <c r="B17" t="str">
        <f t="shared" si="1"/>
        <v>Base</v>
      </c>
      <c r="C17" t="str">
        <f t="shared" si="2"/>
        <v>Ex2</v>
      </c>
      <c r="D17" t="str">
        <f t="shared" si="3"/>
        <v>EB</v>
      </c>
      <c r="E17" t="str">
        <f t="shared" si="4"/>
        <v>Night</v>
      </c>
      <c r="F17" s="13">
        <f t="shared" si="5"/>
        <v>69.99999986905506</v>
      </c>
      <c r="G17" s="13">
        <f t="shared" si="6"/>
        <v>69.997627330443422</v>
      </c>
      <c r="H17" s="13">
        <f t="shared" si="7"/>
        <v>0</v>
      </c>
      <c r="I17" s="34">
        <f t="shared" si="8"/>
        <v>71.991111111111124</v>
      </c>
      <c r="J17" s="34">
        <f t="shared" si="9"/>
        <v>697.91382716049372</v>
      </c>
      <c r="K17" s="34">
        <f t="shared" si="10"/>
        <v>0</v>
      </c>
      <c r="L17" s="34">
        <f t="shared" si="11"/>
        <v>0</v>
      </c>
      <c r="M17">
        <f t="shared" si="12"/>
        <v>0</v>
      </c>
    </row>
    <row r="18" spans="1:13" x14ac:dyDescent="0.35">
      <c r="A18">
        <f t="shared" si="0"/>
        <v>2013</v>
      </c>
      <c r="B18" t="str">
        <f t="shared" si="1"/>
        <v>Base</v>
      </c>
      <c r="C18" t="str">
        <f t="shared" si="2"/>
        <v>Ex2</v>
      </c>
      <c r="D18" t="str">
        <f t="shared" si="3"/>
        <v>EB</v>
      </c>
      <c r="E18">
        <f t="shared" si="4"/>
        <v>0</v>
      </c>
      <c r="F18" s="13">
        <f t="shared" si="5"/>
        <v>0</v>
      </c>
      <c r="G18" s="13">
        <f t="shared" si="6"/>
        <v>0</v>
      </c>
      <c r="H18" s="13">
        <f t="shared" si="7"/>
        <v>0</v>
      </c>
      <c r="I18" s="34">
        <f t="shared" si="8"/>
        <v>0</v>
      </c>
      <c r="J18" s="34">
        <f t="shared" si="9"/>
        <v>0</v>
      </c>
      <c r="K18" s="34">
        <f t="shared" si="10"/>
        <v>0</v>
      </c>
      <c r="L18" s="34">
        <f t="shared" si="11"/>
        <v>0</v>
      </c>
      <c r="M18">
        <f t="shared" si="12"/>
        <v>0</v>
      </c>
    </row>
    <row r="19" spans="1:13" x14ac:dyDescent="0.35">
      <c r="A19">
        <f t="shared" si="0"/>
        <v>2013</v>
      </c>
      <c r="B19" t="str">
        <f t="shared" si="1"/>
        <v>Base</v>
      </c>
      <c r="C19" t="str">
        <f t="shared" si="2"/>
        <v>Ex2</v>
      </c>
      <c r="D19" t="str">
        <f t="shared" si="3"/>
        <v>WB</v>
      </c>
      <c r="E19" t="str">
        <f t="shared" si="4"/>
        <v>AM Peak</v>
      </c>
      <c r="F19" s="13">
        <f t="shared" si="5"/>
        <v>69.992310810064026</v>
      </c>
      <c r="G19" s="13">
        <f t="shared" si="6"/>
        <v>62.682713150078506</v>
      </c>
      <c r="H19" s="13">
        <f t="shared" si="7"/>
        <v>0</v>
      </c>
      <c r="I19" s="34">
        <f t="shared" si="8"/>
        <v>450</v>
      </c>
      <c r="J19" s="34">
        <f t="shared" si="9"/>
        <v>2600</v>
      </c>
      <c r="K19" s="34">
        <f t="shared" si="10"/>
        <v>0</v>
      </c>
      <c r="L19" s="34">
        <f t="shared" si="11"/>
        <v>0</v>
      </c>
      <c r="M19">
        <f t="shared" si="12"/>
        <v>0</v>
      </c>
    </row>
    <row r="20" spans="1:13" x14ac:dyDescent="0.35">
      <c r="A20">
        <f t="shared" si="0"/>
        <v>2013</v>
      </c>
      <c r="B20" t="str">
        <f t="shared" si="1"/>
        <v>Base</v>
      </c>
      <c r="C20" t="str">
        <f t="shared" si="2"/>
        <v>Ex2</v>
      </c>
      <c r="D20" t="str">
        <f t="shared" si="3"/>
        <v>WB</v>
      </c>
      <c r="E20" t="str">
        <f t="shared" si="4"/>
        <v>Midday</v>
      </c>
      <c r="F20" s="13">
        <f t="shared" si="5"/>
        <v>69.99798416160931</v>
      </c>
      <c r="G20" s="13">
        <f t="shared" si="6"/>
        <v>66.108164155669513</v>
      </c>
      <c r="H20" s="13">
        <f t="shared" si="7"/>
        <v>0</v>
      </c>
      <c r="I20" s="34">
        <f t="shared" si="8"/>
        <v>360</v>
      </c>
      <c r="J20" s="34">
        <f t="shared" si="9"/>
        <v>2390</v>
      </c>
      <c r="K20" s="34">
        <f t="shared" si="10"/>
        <v>0</v>
      </c>
      <c r="L20" s="34">
        <f t="shared" si="11"/>
        <v>0</v>
      </c>
      <c r="M20">
        <f t="shared" si="12"/>
        <v>0</v>
      </c>
    </row>
    <row r="21" spans="1:13" x14ac:dyDescent="0.35">
      <c r="A21">
        <f t="shared" si="0"/>
        <v>2013</v>
      </c>
      <c r="B21" t="str">
        <f t="shared" si="1"/>
        <v>Base</v>
      </c>
      <c r="C21" t="str">
        <f t="shared" si="2"/>
        <v>Ex2</v>
      </c>
      <c r="D21" t="str">
        <f t="shared" si="3"/>
        <v>WB</v>
      </c>
      <c r="E21" t="str">
        <f t="shared" si="4"/>
        <v>PM Peak</v>
      </c>
      <c r="F21" s="13">
        <f t="shared" si="5"/>
        <v>69.615869121217855</v>
      </c>
      <c r="G21" s="13">
        <f t="shared" si="6"/>
        <v>39.534221857746033</v>
      </c>
      <c r="H21" s="13">
        <f t="shared" si="7"/>
        <v>0</v>
      </c>
      <c r="I21" s="34">
        <f t="shared" si="8"/>
        <v>810.00000000000023</v>
      </c>
      <c r="J21" s="34">
        <f t="shared" si="9"/>
        <v>3489.9999999999991</v>
      </c>
      <c r="K21" s="34">
        <f t="shared" si="10"/>
        <v>0</v>
      </c>
      <c r="L21" s="34">
        <f t="shared" si="11"/>
        <v>0</v>
      </c>
      <c r="M21">
        <f t="shared" si="12"/>
        <v>0</v>
      </c>
    </row>
    <row r="22" spans="1:13" x14ac:dyDescent="0.35">
      <c r="A22">
        <f t="shared" si="0"/>
        <v>2013</v>
      </c>
      <c r="B22" t="str">
        <f t="shared" si="1"/>
        <v>Base</v>
      </c>
      <c r="C22" t="str">
        <f t="shared" si="2"/>
        <v>Ex2</v>
      </c>
      <c r="D22" t="str">
        <f t="shared" si="3"/>
        <v>WB</v>
      </c>
      <c r="E22" t="str">
        <f t="shared" si="4"/>
        <v>Night</v>
      </c>
      <c r="F22" s="13">
        <f t="shared" si="5"/>
        <v>69.999999941788587</v>
      </c>
      <c r="G22" s="13">
        <f t="shared" si="6"/>
        <v>69.994998426503997</v>
      </c>
      <c r="H22" s="13">
        <f t="shared" si="7"/>
        <v>0</v>
      </c>
      <c r="I22" s="34">
        <f t="shared" si="8"/>
        <v>63.0105</v>
      </c>
      <c r="J22" s="34">
        <f t="shared" si="9"/>
        <v>797.13283333333334</v>
      </c>
      <c r="K22" s="34">
        <f t="shared" si="10"/>
        <v>0</v>
      </c>
      <c r="L22" s="34">
        <f t="shared" si="11"/>
        <v>0</v>
      </c>
      <c r="M22">
        <f t="shared" si="12"/>
        <v>0</v>
      </c>
    </row>
    <row r="23" spans="1:13" x14ac:dyDescent="0.35">
      <c r="A23">
        <f t="shared" si="0"/>
        <v>2013</v>
      </c>
      <c r="B23" t="str">
        <f t="shared" si="1"/>
        <v>Base</v>
      </c>
      <c r="C23" t="str">
        <f t="shared" si="2"/>
        <v>Ex2</v>
      </c>
      <c r="D23" t="str">
        <f t="shared" si="3"/>
        <v>WB</v>
      </c>
      <c r="E23">
        <f t="shared" si="4"/>
        <v>0</v>
      </c>
      <c r="F23" s="13">
        <f t="shared" si="5"/>
        <v>0</v>
      </c>
      <c r="G23" s="13">
        <f t="shared" si="6"/>
        <v>0</v>
      </c>
      <c r="H23" s="13">
        <f t="shared" si="7"/>
        <v>0</v>
      </c>
      <c r="I23" s="34">
        <f t="shared" si="8"/>
        <v>0</v>
      </c>
      <c r="J23" s="34">
        <f t="shared" si="9"/>
        <v>0</v>
      </c>
      <c r="K23" s="34">
        <f t="shared" si="10"/>
        <v>0</v>
      </c>
      <c r="L23" s="34">
        <f t="shared" si="11"/>
        <v>0</v>
      </c>
      <c r="M23">
        <f t="shared" si="12"/>
        <v>0</v>
      </c>
    </row>
    <row r="24" spans="1:13" x14ac:dyDescent="0.35">
      <c r="A24">
        <f t="shared" si="0"/>
        <v>2013</v>
      </c>
      <c r="B24" t="str">
        <f t="shared" si="1"/>
        <v>Base</v>
      </c>
      <c r="C24">
        <f t="shared" si="2"/>
        <v>0</v>
      </c>
      <c r="D24">
        <f t="shared" si="3"/>
        <v>0</v>
      </c>
      <c r="E24">
        <f t="shared" si="4"/>
        <v>0</v>
      </c>
      <c r="F24" s="13">
        <f t="shared" si="5"/>
        <v>0</v>
      </c>
      <c r="G24" s="13">
        <f t="shared" si="6"/>
        <v>0</v>
      </c>
      <c r="H24" s="13">
        <f t="shared" si="7"/>
        <v>0</v>
      </c>
      <c r="I24" s="34">
        <f t="shared" si="8"/>
        <v>0</v>
      </c>
      <c r="J24" s="34">
        <f t="shared" si="9"/>
        <v>0</v>
      </c>
      <c r="K24" s="34">
        <f t="shared" si="10"/>
        <v>0</v>
      </c>
      <c r="L24" s="34">
        <f t="shared" si="11"/>
        <v>0</v>
      </c>
      <c r="M24">
        <f t="shared" si="12"/>
        <v>0</v>
      </c>
    </row>
    <row r="25" spans="1:13" x14ac:dyDescent="0.35">
      <c r="A25">
        <f t="shared" si="0"/>
        <v>2013</v>
      </c>
      <c r="B25" t="str">
        <f t="shared" si="1"/>
        <v>Base</v>
      </c>
      <c r="C25">
        <f t="shared" si="2"/>
        <v>0</v>
      </c>
      <c r="D25">
        <f t="shared" si="3"/>
        <v>0</v>
      </c>
      <c r="E25">
        <f t="shared" si="4"/>
        <v>0</v>
      </c>
      <c r="F25" s="13">
        <f t="shared" si="5"/>
        <v>0</v>
      </c>
      <c r="G25" s="13">
        <f t="shared" si="6"/>
        <v>0</v>
      </c>
      <c r="H25" s="13">
        <f t="shared" si="7"/>
        <v>0</v>
      </c>
      <c r="I25" s="34">
        <f t="shared" si="8"/>
        <v>0</v>
      </c>
      <c r="J25" s="34">
        <f t="shared" si="9"/>
        <v>0</v>
      </c>
      <c r="K25" s="34">
        <f t="shared" si="10"/>
        <v>0</v>
      </c>
      <c r="L25" s="34">
        <f t="shared" si="11"/>
        <v>0</v>
      </c>
      <c r="M25">
        <f t="shared" si="12"/>
        <v>0</v>
      </c>
    </row>
    <row r="26" spans="1:13" x14ac:dyDescent="0.35">
      <c r="A26">
        <f t="shared" si="0"/>
        <v>2013</v>
      </c>
      <c r="B26" t="str">
        <f t="shared" si="1"/>
        <v>Base</v>
      </c>
      <c r="C26">
        <f t="shared" si="2"/>
        <v>0</v>
      </c>
      <c r="D26">
        <f t="shared" si="3"/>
        <v>0</v>
      </c>
      <c r="E26">
        <f t="shared" si="4"/>
        <v>0</v>
      </c>
      <c r="F26" s="13">
        <f t="shared" si="5"/>
        <v>0</v>
      </c>
      <c r="G26" s="13">
        <f t="shared" si="6"/>
        <v>0</v>
      </c>
      <c r="H26" s="13">
        <f t="shared" si="7"/>
        <v>0</v>
      </c>
      <c r="I26" s="34">
        <f t="shared" si="8"/>
        <v>0</v>
      </c>
      <c r="J26" s="34">
        <f t="shared" si="9"/>
        <v>0</v>
      </c>
      <c r="K26" s="34">
        <f t="shared" si="10"/>
        <v>0</v>
      </c>
      <c r="L26" s="34">
        <f t="shared" si="11"/>
        <v>0</v>
      </c>
      <c r="M26">
        <f t="shared" si="12"/>
        <v>0</v>
      </c>
    </row>
    <row r="27" spans="1:13" x14ac:dyDescent="0.35">
      <c r="A27">
        <f t="shared" si="0"/>
        <v>2013</v>
      </c>
      <c r="B27" t="str">
        <f t="shared" si="1"/>
        <v>Base</v>
      </c>
      <c r="C27">
        <f t="shared" si="2"/>
        <v>0</v>
      </c>
      <c r="D27">
        <f t="shared" si="3"/>
        <v>0</v>
      </c>
      <c r="E27">
        <f t="shared" si="4"/>
        <v>0</v>
      </c>
      <c r="F27" s="13">
        <f t="shared" si="5"/>
        <v>0</v>
      </c>
      <c r="G27" s="13">
        <f t="shared" si="6"/>
        <v>0</v>
      </c>
      <c r="H27" s="13">
        <f t="shared" si="7"/>
        <v>0</v>
      </c>
      <c r="I27" s="34">
        <f t="shared" si="8"/>
        <v>0</v>
      </c>
      <c r="J27" s="34">
        <f t="shared" si="9"/>
        <v>0</v>
      </c>
      <c r="K27" s="34">
        <f t="shared" si="10"/>
        <v>0</v>
      </c>
      <c r="L27" s="34">
        <f t="shared" si="11"/>
        <v>0</v>
      </c>
      <c r="M27">
        <f t="shared" si="12"/>
        <v>0</v>
      </c>
    </row>
    <row r="28" spans="1:13" x14ac:dyDescent="0.35">
      <c r="A28">
        <f t="shared" si="0"/>
        <v>2013</v>
      </c>
      <c r="B28" t="str">
        <f t="shared" si="1"/>
        <v>Base</v>
      </c>
      <c r="C28">
        <f t="shared" si="2"/>
        <v>0</v>
      </c>
      <c r="D28">
        <f t="shared" si="3"/>
        <v>0</v>
      </c>
      <c r="E28">
        <f t="shared" si="4"/>
        <v>0</v>
      </c>
      <c r="F28" s="13">
        <f t="shared" si="5"/>
        <v>0</v>
      </c>
      <c r="G28" s="13">
        <f t="shared" si="6"/>
        <v>0</v>
      </c>
      <c r="H28" s="13">
        <f t="shared" si="7"/>
        <v>0</v>
      </c>
      <c r="I28" s="34">
        <f t="shared" si="8"/>
        <v>0</v>
      </c>
      <c r="J28" s="34">
        <f t="shared" si="9"/>
        <v>0</v>
      </c>
      <c r="K28" s="34">
        <f t="shared" si="10"/>
        <v>0</v>
      </c>
      <c r="L28" s="34">
        <f t="shared" si="11"/>
        <v>0</v>
      </c>
      <c r="M28">
        <f t="shared" si="12"/>
        <v>0</v>
      </c>
    </row>
    <row r="29" spans="1:13" x14ac:dyDescent="0.35">
      <c r="A29">
        <f t="shared" si="0"/>
        <v>2013</v>
      </c>
      <c r="B29" t="str">
        <f t="shared" si="1"/>
        <v>Base</v>
      </c>
      <c r="C29">
        <f t="shared" si="2"/>
        <v>0</v>
      </c>
      <c r="D29">
        <f t="shared" si="3"/>
        <v>0</v>
      </c>
      <c r="E29">
        <f t="shared" si="4"/>
        <v>0</v>
      </c>
      <c r="F29" s="13">
        <f t="shared" si="5"/>
        <v>0</v>
      </c>
      <c r="G29" s="13">
        <f t="shared" si="6"/>
        <v>0</v>
      </c>
      <c r="H29" s="13">
        <f t="shared" si="7"/>
        <v>0</v>
      </c>
      <c r="I29" s="34">
        <f t="shared" si="8"/>
        <v>0</v>
      </c>
      <c r="J29" s="34">
        <f t="shared" si="9"/>
        <v>0</v>
      </c>
      <c r="K29" s="34">
        <f t="shared" si="10"/>
        <v>0</v>
      </c>
      <c r="L29" s="34">
        <f t="shared" si="11"/>
        <v>0</v>
      </c>
      <c r="M29">
        <f t="shared" si="12"/>
        <v>0</v>
      </c>
    </row>
    <row r="30" spans="1:13" x14ac:dyDescent="0.35">
      <c r="A30">
        <f t="shared" si="0"/>
        <v>2013</v>
      </c>
      <c r="B30" t="str">
        <f t="shared" si="1"/>
        <v>Base</v>
      </c>
      <c r="C30">
        <f t="shared" si="2"/>
        <v>0</v>
      </c>
      <c r="D30">
        <f t="shared" si="3"/>
        <v>0</v>
      </c>
      <c r="E30">
        <f t="shared" si="4"/>
        <v>0</v>
      </c>
      <c r="F30" s="13">
        <f t="shared" si="5"/>
        <v>0</v>
      </c>
      <c r="G30" s="13">
        <f t="shared" si="6"/>
        <v>0</v>
      </c>
      <c r="H30" s="13">
        <f t="shared" si="7"/>
        <v>0</v>
      </c>
      <c r="I30" s="34">
        <f t="shared" si="8"/>
        <v>0</v>
      </c>
      <c r="J30" s="34">
        <f t="shared" si="9"/>
        <v>0</v>
      </c>
      <c r="K30" s="34">
        <f t="shared" si="10"/>
        <v>0</v>
      </c>
      <c r="L30" s="34">
        <f t="shared" si="11"/>
        <v>0</v>
      </c>
      <c r="M30">
        <f t="shared" si="12"/>
        <v>0</v>
      </c>
    </row>
    <row r="31" spans="1:13" x14ac:dyDescent="0.35">
      <c r="A31">
        <f t="shared" si="0"/>
        <v>2013</v>
      </c>
      <c r="B31" t="str">
        <f t="shared" si="1"/>
        <v>Base</v>
      </c>
      <c r="C31">
        <f t="shared" si="2"/>
        <v>0</v>
      </c>
      <c r="D31">
        <f t="shared" si="3"/>
        <v>0</v>
      </c>
      <c r="E31">
        <f t="shared" si="4"/>
        <v>0</v>
      </c>
      <c r="F31" s="13">
        <f t="shared" si="5"/>
        <v>0</v>
      </c>
      <c r="G31" s="13">
        <f t="shared" si="6"/>
        <v>0</v>
      </c>
      <c r="H31" s="13">
        <f t="shared" si="7"/>
        <v>0</v>
      </c>
      <c r="I31" s="34">
        <f t="shared" si="8"/>
        <v>0</v>
      </c>
      <c r="J31" s="34">
        <f t="shared" si="9"/>
        <v>0</v>
      </c>
      <c r="K31" s="34">
        <f t="shared" si="10"/>
        <v>0</v>
      </c>
      <c r="L31" s="34">
        <f t="shared" si="11"/>
        <v>0</v>
      </c>
      <c r="M31">
        <f t="shared" si="12"/>
        <v>0</v>
      </c>
    </row>
    <row r="32" spans="1:13" x14ac:dyDescent="0.35">
      <c r="A32">
        <f t="shared" si="0"/>
        <v>2013</v>
      </c>
      <c r="B32" t="str">
        <f t="shared" si="1"/>
        <v>Base</v>
      </c>
      <c r="C32">
        <f t="shared" si="2"/>
        <v>0</v>
      </c>
      <c r="D32">
        <f t="shared" si="3"/>
        <v>0</v>
      </c>
      <c r="E32">
        <f t="shared" si="4"/>
        <v>0</v>
      </c>
      <c r="F32" s="13">
        <f t="shared" si="5"/>
        <v>0</v>
      </c>
      <c r="G32" s="13">
        <f t="shared" si="6"/>
        <v>0</v>
      </c>
      <c r="H32" s="13">
        <f t="shared" si="7"/>
        <v>0</v>
      </c>
      <c r="I32" s="34">
        <f t="shared" si="8"/>
        <v>0</v>
      </c>
      <c r="J32" s="34">
        <f t="shared" si="9"/>
        <v>0</v>
      </c>
      <c r="K32" s="34">
        <f t="shared" si="10"/>
        <v>0</v>
      </c>
      <c r="L32" s="34">
        <f t="shared" si="11"/>
        <v>0</v>
      </c>
      <c r="M32">
        <f t="shared" si="12"/>
        <v>0</v>
      </c>
    </row>
    <row r="33" spans="1:13" x14ac:dyDescent="0.35">
      <c r="A33">
        <f t="shared" si="0"/>
        <v>2013</v>
      </c>
      <c r="B33" t="str">
        <f t="shared" si="1"/>
        <v>Base</v>
      </c>
      <c r="C33">
        <f t="shared" si="2"/>
        <v>0</v>
      </c>
      <c r="D33">
        <f t="shared" si="3"/>
        <v>0</v>
      </c>
      <c r="E33">
        <f t="shared" si="4"/>
        <v>0</v>
      </c>
      <c r="F33" s="13">
        <f t="shared" si="5"/>
        <v>0</v>
      </c>
      <c r="G33" s="13">
        <f t="shared" si="6"/>
        <v>0</v>
      </c>
      <c r="H33" s="13">
        <f t="shared" si="7"/>
        <v>0</v>
      </c>
      <c r="I33" s="34">
        <f t="shared" si="8"/>
        <v>0</v>
      </c>
      <c r="J33" s="34">
        <f t="shared" si="9"/>
        <v>0</v>
      </c>
      <c r="K33" s="34">
        <f t="shared" si="10"/>
        <v>0</v>
      </c>
      <c r="L33" s="34">
        <f t="shared" si="11"/>
        <v>0</v>
      </c>
      <c r="M33">
        <f t="shared" si="12"/>
        <v>0</v>
      </c>
    </row>
    <row r="34" spans="1:13" x14ac:dyDescent="0.35">
      <c r="A34">
        <f t="shared" si="0"/>
        <v>2013</v>
      </c>
      <c r="B34" t="str">
        <f t="shared" si="1"/>
        <v>Base</v>
      </c>
      <c r="C34">
        <f t="shared" si="2"/>
        <v>0</v>
      </c>
      <c r="D34">
        <f t="shared" si="3"/>
        <v>0</v>
      </c>
      <c r="E34">
        <f t="shared" si="4"/>
        <v>0</v>
      </c>
      <c r="F34" s="13">
        <f t="shared" si="5"/>
        <v>0</v>
      </c>
      <c r="G34" s="13">
        <f t="shared" si="6"/>
        <v>0</v>
      </c>
      <c r="H34" s="13">
        <f t="shared" si="7"/>
        <v>0</v>
      </c>
      <c r="I34" s="34">
        <f t="shared" si="8"/>
        <v>0</v>
      </c>
      <c r="J34" s="34">
        <f t="shared" si="9"/>
        <v>0</v>
      </c>
      <c r="K34" s="34">
        <f t="shared" si="10"/>
        <v>0</v>
      </c>
      <c r="L34" s="34">
        <f t="shared" si="11"/>
        <v>0</v>
      </c>
      <c r="M34">
        <f t="shared" si="12"/>
        <v>0</v>
      </c>
    </row>
    <row r="35" spans="1:13" x14ac:dyDescent="0.35">
      <c r="A35">
        <f t="shared" si="0"/>
        <v>2013</v>
      </c>
      <c r="B35" t="str">
        <f t="shared" si="1"/>
        <v>Base</v>
      </c>
      <c r="C35">
        <f t="shared" si="2"/>
        <v>0</v>
      </c>
      <c r="D35">
        <f t="shared" si="3"/>
        <v>0</v>
      </c>
      <c r="E35">
        <f t="shared" si="4"/>
        <v>0</v>
      </c>
      <c r="F35" s="13">
        <f t="shared" si="5"/>
        <v>0</v>
      </c>
      <c r="G35" s="13">
        <f t="shared" si="6"/>
        <v>0</v>
      </c>
      <c r="H35" s="13">
        <f t="shared" si="7"/>
        <v>0</v>
      </c>
      <c r="I35" s="34">
        <f t="shared" si="8"/>
        <v>0</v>
      </c>
      <c r="J35" s="34">
        <f t="shared" si="9"/>
        <v>0</v>
      </c>
      <c r="K35" s="34">
        <f t="shared" si="10"/>
        <v>0</v>
      </c>
      <c r="L35" s="34">
        <f t="shared" si="11"/>
        <v>0</v>
      </c>
      <c r="M35">
        <f t="shared" si="12"/>
        <v>0</v>
      </c>
    </row>
    <row r="36" spans="1:13" x14ac:dyDescent="0.35">
      <c r="A36">
        <f t="shared" si="0"/>
        <v>2013</v>
      </c>
      <c r="B36" t="str">
        <f t="shared" si="1"/>
        <v>Base</v>
      </c>
      <c r="C36">
        <f t="shared" si="2"/>
        <v>0</v>
      </c>
      <c r="D36">
        <f t="shared" si="3"/>
        <v>0</v>
      </c>
      <c r="E36">
        <f t="shared" si="4"/>
        <v>0</v>
      </c>
      <c r="F36" s="13">
        <f t="shared" si="5"/>
        <v>0</v>
      </c>
      <c r="G36" s="13">
        <f t="shared" si="6"/>
        <v>0</v>
      </c>
      <c r="H36" s="13">
        <f t="shared" si="7"/>
        <v>0</v>
      </c>
      <c r="I36" s="34">
        <f t="shared" si="8"/>
        <v>0</v>
      </c>
      <c r="J36" s="34">
        <f t="shared" si="9"/>
        <v>0</v>
      </c>
      <c r="K36" s="34">
        <f t="shared" si="10"/>
        <v>0</v>
      </c>
      <c r="L36" s="34">
        <f t="shared" si="11"/>
        <v>0</v>
      </c>
      <c r="M36">
        <f t="shared" si="12"/>
        <v>0</v>
      </c>
    </row>
    <row r="37" spans="1:13" x14ac:dyDescent="0.35">
      <c r="A37">
        <f t="shared" si="0"/>
        <v>2013</v>
      </c>
      <c r="B37" t="str">
        <f t="shared" si="1"/>
        <v>Base</v>
      </c>
      <c r="C37">
        <f t="shared" si="2"/>
        <v>0</v>
      </c>
      <c r="D37">
        <f t="shared" si="3"/>
        <v>0</v>
      </c>
      <c r="E37">
        <f t="shared" si="4"/>
        <v>0</v>
      </c>
      <c r="F37" s="13">
        <f t="shared" si="5"/>
        <v>0</v>
      </c>
      <c r="G37" s="13">
        <f t="shared" si="6"/>
        <v>0</v>
      </c>
      <c r="H37" s="13">
        <f t="shared" si="7"/>
        <v>0</v>
      </c>
      <c r="I37" s="34">
        <f t="shared" si="8"/>
        <v>0</v>
      </c>
      <c r="J37" s="34">
        <f t="shared" si="9"/>
        <v>0</v>
      </c>
      <c r="K37" s="34">
        <f t="shared" si="10"/>
        <v>0</v>
      </c>
      <c r="L37" s="34">
        <f t="shared" si="11"/>
        <v>0</v>
      </c>
      <c r="M37">
        <f t="shared" si="12"/>
        <v>0</v>
      </c>
    </row>
    <row r="38" spans="1:13" x14ac:dyDescent="0.35">
      <c r="A38">
        <f t="shared" si="0"/>
        <v>2013</v>
      </c>
      <c r="B38" t="str">
        <f t="shared" si="1"/>
        <v>Base</v>
      </c>
      <c r="C38">
        <f t="shared" si="2"/>
        <v>0</v>
      </c>
      <c r="D38">
        <f t="shared" si="3"/>
        <v>0</v>
      </c>
      <c r="E38">
        <f t="shared" si="4"/>
        <v>0</v>
      </c>
      <c r="F38" s="13">
        <f t="shared" si="5"/>
        <v>0</v>
      </c>
      <c r="G38" s="13">
        <f t="shared" si="6"/>
        <v>0</v>
      </c>
      <c r="H38" s="13">
        <f t="shared" si="7"/>
        <v>0</v>
      </c>
      <c r="I38" s="34">
        <f t="shared" si="8"/>
        <v>0</v>
      </c>
      <c r="J38" s="34">
        <f t="shared" si="9"/>
        <v>0</v>
      </c>
      <c r="K38" s="34">
        <f t="shared" si="10"/>
        <v>0</v>
      </c>
      <c r="L38" s="34">
        <f t="shared" si="11"/>
        <v>0</v>
      </c>
      <c r="M38">
        <f t="shared" si="12"/>
        <v>0</v>
      </c>
    </row>
    <row r="39" spans="1:13" x14ac:dyDescent="0.35">
      <c r="A39">
        <f t="shared" si="0"/>
        <v>2013</v>
      </c>
      <c r="B39" t="str">
        <f t="shared" si="1"/>
        <v>Base</v>
      </c>
      <c r="C39">
        <f t="shared" si="2"/>
        <v>0</v>
      </c>
      <c r="D39">
        <f t="shared" si="3"/>
        <v>0</v>
      </c>
      <c r="E39">
        <f t="shared" si="4"/>
        <v>0</v>
      </c>
      <c r="F39" s="13">
        <f t="shared" si="5"/>
        <v>0</v>
      </c>
      <c r="G39" s="13">
        <f t="shared" si="6"/>
        <v>0</v>
      </c>
      <c r="H39" s="13">
        <f t="shared" si="7"/>
        <v>0</v>
      </c>
      <c r="I39" s="34">
        <f t="shared" si="8"/>
        <v>0</v>
      </c>
      <c r="J39" s="34">
        <f t="shared" si="9"/>
        <v>0</v>
      </c>
      <c r="K39" s="34">
        <f t="shared" si="10"/>
        <v>0</v>
      </c>
      <c r="L39" s="34">
        <f t="shared" si="11"/>
        <v>0</v>
      </c>
      <c r="M39">
        <f t="shared" si="12"/>
        <v>0</v>
      </c>
    </row>
    <row r="40" spans="1:13" x14ac:dyDescent="0.35">
      <c r="A40">
        <f t="shared" si="0"/>
        <v>2013</v>
      </c>
      <c r="B40" t="str">
        <f t="shared" si="1"/>
        <v>Base</v>
      </c>
      <c r="C40">
        <f t="shared" si="2"/>
        <v>0</v>
      </c>
      <c r="D40">
        <f t="shared" si="3"/>
        <v>0</v>
      </c>
      <c r="E40">
        <f t="shared" si="4"/>
        <v>0</v>
      </c>
      <c r="F40" s="13">
        <f t="shared" si="5"/>
        <v>0</v>
      </c>
      <c r="G40" s="13">
        <f t="shared" si="6"/>
        <v>0</v>
      </c>
      <c r="H40" s="13">
        <f t="shared" si="7"/>
        <v>0</v>
      </c>
      <c r="I40" s="34">
        <f t="shared" si="8"/>
        <v>0</v>
      </c>
      <c r="J40" s="34">
        <f t="shared" si="9"/>
        <v>0</v>
      </c>
      <c r="K40" s="34">
        <f t="shared" si="10"/>
        <v>0</v>
      </c>
      <c r="L40" s="34">
        <f t="shared" si="11"/>
        <v>0</v>
      </c>
      <c r="M40">
        <f t="shared" si="12"/>
        <v>0</v>
      </c>
    </row>
    <row r="41" spans="1:13" x14ac:dyDescent="0.35">
      <c r="A41">
        <f t="shared" si="0"/>
        <v>2013</v>
      </c>
      <c r="B41" t="str">
        <f t="shared" si="1"/>
        <v>Base</v>
      </c>
      <c r="C41">
        <f t="shared" si="2"/>
        <v>0</v>
      </c>
      <c r="D41">
        <f t="shared" si="3"/>
        <v>0</v>
      </c>
      <c r="E41">
        <f t="shared" si="4"/>
        <v>0</v>
      </c>
      <c r="F41" s="13">
        <f t="shared" si="5"/>
        <v>0</v>
      </c>
      <c r="G41" s="13">
        <f t="shared" si="6"/>
        <v>0</v>
      </c>
      <c r="H41" s="13">
        <f t="shared" si="7"/>
        <v>0</v>
      </c>
      <c r="I41" s="34">
        <f t="shared" si="8"/>
        <v>0</v>
      </c>
      <c r="J41" s="34">
        <f t="shared" si="9"/>
        <v>0</v>
      </c>
      <c r="K41" s="34">
        <f t="shared" si="10"/>
        <v>0</v>
      </c>
      <c r="L41" s="34">
        <f t="shared" si="11"/>
        <v>0</v>
      </c>
      <c r="M41">
        <f t="shared" si="12"/>
        <v>0</v>
      </c>
    </row>
    <row r="42" spans="1:13" x14ac:dyDescent="0.35">
      <c r="A42">
        <f t="shared" si="0"/>
        <v>2013</v>
      </c>
      <c r="B42" t="str">
        <f t="shared" si="1"/>
        <v>Base</v>
      </c>
      <c r="C42">
        <f t="shared" si="2"/>
        <v>0</v>
      </c>
      <c r="D42">
        <f t="shared" si="3"/>
        <v>0</v>
      </c>
      <c r="E42">
        <f t="shared" si="4"/>
        <v>0</v>
      </c>
      <c r="F42" s="13">
        <f t="shared" si="5"/>
        <v>0</v>
      </c>
      <c r="G42" s="13">
        <f t="shared" si="6"/>
        <v>0</v>
      </c>
      <c r="H42" s="13">
        <f t="shared" si="7"/>
        <v>0</v>
      </c>
      <c r="I42" s="34">
        <f t="shared" si="8"/>
        <v>0</v>
      </c>
      <c r="J42" s="34">
        <f t="shared" si="9"/>
        <v>0</v>
      </c>
      <c r="K42" s="34">
        <f t="shared" si="10"/>
        <v>0</v>
      </c>
      <c r="L42" s="34">
        <f t="shared" si="11"/>
        <v>0</v>
      </c>
      <c r="M42">
        <f t="shared" si="12"/>
        <v>0</v>
      </c>
    </row>
    <row r="43" spans="1:13" x14ac:dyDescent="0.35">
      <c r="A43">
        <f t="shared" si="0"/>
        <v>2013</v>
      </c>
      <c r="B43" t="str">
        <f t="shared" si="1"/>
        <v>Base</v>
      </c>
      <c r="C43">
        <f t="shared" si="2"/>
        <v>0</v>
      </c>
      <c r="D43">
        <f t="shared" si="3"/>
        <v>0</v>
      </c>
      <c r="E43">
        <f t="shared" si="4"/>
        <v>0</v>
      </c>
      <c r="F43" s="13">
        <f t="shared" si="5"/>
        <v>0</v>
      </c>
      <c r="G43" s="13">
        <f t="shared" si="6"/>
        <v>0</v>
      </c>
      <c r="H43" s="13">
        <f t="shared" si="7"/>
        <v>0</v>
      </c>
      <c r="I43" s="34">
        <f t="shared" si="8"/>
        <v>0</v>
      </c>
      <c r="J43" s="34">
        <f t="shared" si="9"/>
        <v>0</v>
      </c>
      <c r="K43" s="34">
        <f t="shared" si="10"/>
        <v>0</v>
      </c>
      <c r="L43" s="34">
        <f t="shared" si="11"/>
        <v>0</v>
      </c>
      <c r="M43">
        <f t="shared" si="12"/>
        <v>0</v>
      </c>
    </row>
    <row r="44" spans="1:13" x14ac:dyDescent="0.35">
      <c r="A44">
        <f t="shared" si="0"/>
        <v>2013</v>
      </c>
      <c r="B44" t="str">
        <f t="shared" si="1"/>
        <v>Base</v>
      </c>
      <c r="C44">
        <f t="shared" si="2"/>
        <v>0</v>
      </c>
      <c r="D44">
        <f t="shared" si="3"/>
        <v>0</v>
      </c>
      <c r="E44">
        <f t="shared" si="4"/>
        <v>0</v>
      </c>
      <c r="F44" s="13">
        <f t="shared" si="5"/>
        <v>0</v>
      </c>
      <c r="G44" s="13">
        <f t="shared" si="6"/>
        <v>0</v>
      </c>
      <c r="H44" s="13">
        <f t="shared" si="7"/>
        <v>0</v>
      </c>
      <c r="I44" s="34">
        <f t="shared" si="8"/>
        <v>0</v>
      </c>
      <c r="J44" s="34">
        <f t="shared" si="9"/>
        <v>0</v>
      </c>
      <c r="K44" s="34">
        <f t="shared" si="10"/>
        <v>0</v>
      </c>
      <c r="L44" s="34">
        <f t="shared" si="11"/>
        <v>0</v>
      </c>
      <c r="M44">
        <f t="shared" si="12"/>
        <v>0</v>
      </c>
    </row>
    <row r="45" spans="1:13" x14ac:dyDescent="0.35">
      <c r="A45">
        <f t="shared" si="0"/>
        <v>2013</v>
      </c>
      <c r="B45" t="str">
        <f t="shared" si="1"/>
        <v>Base</v>
      </c>
      <c r="C45">
        <f t="shared" si="2"/>
        <v>0</v>
      </c>
      <c r="D45">
        <f t="shared" si="3"/>
        <v>0</v>
      </c>
      <c r="E45">
        <f t="shared" si="4"/>
        <v>0</v>
      </c>
      <c r="F45" s="13">
        <f t="shared" si="5"/>
        <v>0</v>
      </c>
      <c r="G45" s="13">
        <f t="shared" si="6"/>
        <v>0</v>
      </c>
      <c r="H45" s="13">
        <f t="shared" si="7"/>
        <v>0</v>
      </c>
      <c r="I45" s="34">
        <f t="shared" si="8"/>
        <v>0</v>
      </c>
      <c r="J45" s="34">
        <f t="shared" si="9"/>
        <v>0</v>
      </c>
      <c r="K45" s="34">
        <f t="shared" si="10"/>
        <v>0</v>
      </c>
      <c r="L45" s="34">
        <f t="shared" si="11"/>
        <v>0</v>
      </c>
      <c r="M45">
        <f t="shared" si="12"/>
        <v>0</v>
      </c>
    </row>
    <row r="46" spans="1:13" x14ac:dyDescent="0.35">
      <c r="A46">
        <f t="shared" si="0"/>
        <v>2013</v>
      </c>
      <c r="B46" t="str">
        <f t="shared" si="1"/>
        <v>Base</v>
      </c>
      <c r="C46">
        <f t="shared" si="2"/>
        <v>0</v>
      </c>
      <c r="D46">
        <f t="shared" si="3"/>
        <v>0</v>
      </c>
      <c r="E46">
        <f t="shared" si="4"/>
        <v>0</v>
      </c>
      <c r="F46" s="13">
        <f t="shared" si="5"/>
        <v>0</v>
      </c>
      <c r="G46" s="13">
        <f t="shared" si="6"/>
        <v>0</v>
      </c>
      <c r="H46" s="13">
        <f t="shared" si="7"/>
        <v>0</v>
      </c>
      <c r="I46" s="34">
        <f t="shared" si="8"/>
        <v>0</v>
      </c>
      <c r="J46" s="34">
        <f t="shared" si="9"/>
        <v>0</v>
      </c>
      <c r="K46" s="34">
        <f t="shared" si="10"/>
        <v>0</v>
      </c>
      <c r="L46" s="34">
        <f t="shared" si="11"/>
        <v>0</v>
      </c>
      <c r="M46">
        <f t="shared" si="12"/>
        <v>0</v>
      </c>
    </row>
    <row r="47" spans="1:13" x14ac:dyDescent="0.35">
      <c r="A47">
        <f t="shared" si="0"/>
        <v>2013</v>
      </c>
      <c r="B47" t="str">
        <f t="shared" si="1"/>
        <v>Base</v>
      </c>
      <c r="C47">
        <f t="shared" si="2"/>
        <v>0</v>
      </c>
      <c r="D47">
        <f t="shared" si="3"/>
        <v>0</v>
      </c>
      <c r="E47">
        <f t="shared" si="4"/>
        <v>0</v>
      </c>
      <c r="F47" s="13">
        <f t="shared" si="5"/>
        <v>0</v>
      </c>
      <c r="G47" s="13">
        <f t="shared" si="6"/>
        <v>0</v>
      </c>
      <c r="H47" s="13">
        <f t="shared" si="7"/>
        <v>0</v>
      </c>
      <c r="I47" s="34">
        <f t="shared" si="8"/>
        <v>0</v>
      </c>
      <c r="J47" s="34">
        <f t="shared" si="9"/>
        <v>0</v>
      </c>
      <c r="K47" s="34">
        <f t="shared" si="10"/>
        <v>0</v>
      </c>
      <c r="L47" s="34">
        <f t="shared" si="11"/>
        <v>0</v>
      </c>
      <c r="M47">
        <f t="shared" si="12"/>
        <v>0</v>
      </c>
    </row>
    <row r="48" spans="1:13" x14ac:dyDescent="0.35">
      <c r="A48">
        <f t="shared" si="0"/>
        <v>2013</v>
      </c>
      <c r="B48" t="str">
        <f t="shared" si="1"/>
        <v>Base</v>
      </c>
      <c r="C48">
        <f t="shared" si="2"/>
        <v>0</v>
      </c>
      <c r="D48">
        <f t="shared" si="3"/>
        <v>0</v>
      </c>
      <c r="E48">
        <f t="shared" si="4"/>
        <v>0</v>
      </c>
      <c r="F48" s="13">
        <f t="shared" si="5"/>
        <v>0</v>
      </c>
      <c r="G48" s="13">
        <f t="shared" si="6"/>
        <v>0</v>
      </c>
      <c r="H48" s="13">
        <f t="shared" si="7"/>
        <v>0</v>
      </c>
      <c r="I48" s="34">
        <f t="shared" si="8"/>
        <v>0</v>
      </c>
      <c r="J48" s="34">
        <f t="shared" si="9"/>
        <v>0</v>
      </c>
      <c r="K48" s="34">
        <f t="shared" si="10"/>
        <v>0</v>
      </c>
      <c r="L48" s="34">
        <f t="shared" si="11"/>
        <v>0</v>
      </c>
      <c r="M48">
        <f t="shared" si="12"/>
        <v>0</v>
      </c>
    </row>
    <row r="49" spans="1:13" x14ac:dyDescent="0.35">
      <c r="A49">
        <f t="shared" si="0"/>
        <v>2013</v>
      </c>
      <c r="B49" t="str">
        <f t="shared" si="1"/>
        <v>Base</v>
      </c>
      <c r="C49">
        <f t="shared" si="2"/>
        <v>0</v>
      </c>
      <c r="D49">
        <f t="shared" si="3"/>
        <v>0</v>
      </c>
      <c r="E49">
        <f t="shared" si="4"/>
        <v>0</v>
      </c>
      <c r="F49" s="13">
        <f t="shared" si="5"/>
        <v>0</v>
      </c>
      <c r="G49" s="13">
        <f t="shared" si="6"/>
        <v>0</v>
      </c>
      <c r="H49" s="13">
        <f t="shared" si="7"/>
        <v>0</v>
      </c>
      <c r="I49" s="34">
        <f t="shared" si="8"/>
        <v>0</v>
      </c>
      <c r="J49" s="34">
        <f t="shared" si="9"/>
        <v>0</v>
      </c>
      <c r="K49" s="34">
        <f t="shared" si="10"/>
        <v>0</v>
      </c>
      <c r="L49" s="34">
        <f t="shared" si="11"/>
        <v>0</v>
      </c>
      <c r="M49">
        <f t="shared" si="12"/>
        <v>0</v>
      </c>
    </row>
    <row r="50" spans="1:13" x14ac:dyDescent="0.35">
      <c r="A50">
        <f t="shared" si="0"/>
        <v>2013</v>
      </c>
      <c r="B50" t="str">
        <f t="shared" si="1"/>
        <v>Base</v>
      </c>
      <c r="C50">
        <f t="shared" si="2"/>
        <v>0</v>
      </c>
      <c r="D50">
        <f t="shared" si="3"/>
        <v>0</v>
      </c>
      <c r="E50">
        <f t="shared" si="4"/>
        <v>0</v>
      </c>
      <c r="F50" s="13">
        <f t="shared" si="5"/>
        <v>0</v>
      </c>
      <c r="G50" s="13">
        <f t="shared" si="6"/>
        <v>0</v>
      </c>
      <c r="H50" s="13">
        <f t="shared" si="7"/>
        <v>0</v>
      </c>
      <c r="I50" s="34">
        <f t="shared" si="8"/>
        <v>0</v>
      </c>
      <c r="J50" s="34">
        <f t="shared" si="9"/>
        <v>0</v>
      </c>
      <c r="K50" s="34">
        <f t="shared" si="10"/>
        <v>0</v>
      </c>
      <c r="L50" s="34">
        <f t="shared" si="11"/>
        <v>0</v>
      </c>
      <c r="M50">
        <f t="shared" si="12"/>
        <v>0</v>
      </c>
    </row>
    <row r="51" spans="1:13" x14ac:dyDescent="0.35">
      <c r="A51">
        <f t="shared" si="0"/>
        <v>2013</v>
      </c>
      <c r="B51" t="str">
        <f t="shared" si="1"/>
        <v>Base</v>
      </c>
      <c r="C51">
        <f t="shared" si="2"/>
        <v>0</v>
      </c>
      <c r="D51">
        <f t="shared" si="3"/>
        <v>0</v>
      </c>
      <c r="E51">
        <f t="shared" si="4"/>
        <v>0</v>
      </c>
      <c r="F51" s="13">
        <f t="shared" si="5"/>
        <v>0</v>
      </c>
      <c r="G51" s="13">
        <f t="shared" si="6"/>
        <v>0</v>
      </c>
      <c r="H51" s="13">
        <f t="shared" si="7"/>
        <v>0</v>
      </c>
      <c r="I51" s="34">
        <f t="shared" si="8"/>
        <v>0</v>
      </c>
      <c r="J51" s="34">
        <f t="shared" si="9"/>
        <v>0</v>
      </c>
      <c r="K51" s="34">
        <f t="shared" si="10"/>
        <v>0</v>
      </c>
      <c r="L51" s="34">
        <f t="shared" si="11"/>
        <v>0</v>
      </c>
      <c r="M51">
        <f t="shared" si="12"/>
        <v>0</v>
      </c>
    </row>
    <row r="52" spans="1:13" x14ac:dyDescent="0.35">
      <c r="A52">
        <f t="shared" si="0"/>
        <v>2013</v>
      </c>
      <c r="B52" t="str">
        <f t="shared" si="1"/>
        <v>Base</v>
      </c>
      <c r="C52">
        <f t="shared" si="2"/>
        <v>0</v>
      </c>
      <c r="D52">
        <f t="shared" si="3"/>
        <v>0</v>
      </c>
      <c r="E52">
        <f t="shared" si="4"/>
        <v>0</v>
      </c>
      <c r="F52" s="13">
        <f t="shared" si="5"/>
        <v>0</v>
      </c>
      <c r="G52" s="13">
        <f t="shared" si="6"/>
        <v>0</v>
      </c>
      <c r="H52" s="13">
        <f t="shared" si="7"/>
        <v>0</v>
      </c>
      <c r="I52" s="34">
        <f t="shared" si="8"/>
        <v>0</v>
      </c>
      <c r="J52" s="34">
        <f t="shared" si="9"/>
        <v>0</v>
      </c>
      <c r="K52" s="34">
        <f t="shared" si="10"/>
        <v>0</v>
      </c>
      <c r="L52" s="34">
        <f t="shared" si="11"/>
        <v>0</v>
      </c>
      <c r="M52">
        <f t="shared" si="12"/>
        <v>0</v>
      </c>
    </row>
    <row r="53" spans="1:13" x14ac:dyDescent="0.35">
      <c r="A53">
        <f t="shared" si="0"/>
        <v>2013</v>
      </c>
      <c r="B53" t="str">
        <f t="shared" si="1"/>
        <v>Base</v>
      </c>
      <c r="C53">
        <f t="shared" si="2"/>
        <v>0</v>
      </c>
      <c r="D53">
        <f t="shared" si="3"/>
        <v>0</v>
      </c>
      <c r="E53">
        <f t="shared" si="4"/>
        <v>0</v>
      </c>
      <c r="F53" s="13">
        <f t="shared" si="5"/>
        <v>0</v>
      </c>
      <c r="G53" s="13">
        <f t="shared" si="6"/>
        <v>0</v>
      </c>
      <c r="H53" s="13">
        <f t="shared" si="7"/>
        <v>0</v>
      </c>
      <c r="I53" s="34">
        <f t="shared" si="8"/>
        <v>0</v>
      </c>
      <c r="J53" s="34">
        <f t="shared" si="9"/>
        <v>0</v>
      </c>
      <c r="K53" s="34">
        <f t="shared" si="10"/>
        <v>0</v>
      </c>
      <c r="L53" s="34">
        <f t="shared" si="11"/>
        <v>0</v>
      </c>
      <c r="M53">
        <f t="shared" si="12"/>
        <v>0</v>
      </c>
    </row>
    <row r="54" spans="1:13" x14ac:dyDescent="0.35">
      <c r="A54">
        <f t="shared" si="0"/>
        <v>2013</v>
      </c>
      <c r="B54" t="str">
        <f t="shared" si="1"/>
        <v>Base</v>
      </c>
      <c r="C54">
        <f t="shared" si="2"/>
        <v>0</v>
      </c>
      <c r="D54">
        <f t="shared" si="3"/>
        <v>0</v>
      </c>
      <c r="E54">
        <f t="shared" si="4"/>
        <v>0</v>
      </c>
      <c r="F54" s="13">
        <f t="shared" si="5"/>
        <v>0</v>
      </c>
      <c r="G54" s="13">
        <f t="shared" si="6"/>
        <v>0</v>
      </c>
      <c r="H54" s="13">
        <f t="shared" si="7"/>
        <v>0</v>
      </c>
      <c r="I54" s="34">
        <f t="shared" si="8"/>
        <v>0</v>
      </c>
      <c r="J54" s="34">
        <f t="shared" si="9"/>
        <v>0</v>
      </c>
      <c r="K54" s="34">
        <f t="shared" si="10"/>
        <v>0</v>
      </c>
      <c r="L54" s="34">
        <f t="shared" si="11"/>
        <v>0</v>
      </c>
      <c r="M54">
        <f t="shared" si="12"/>
        <v>0</v>
      </c>
    </row>
    <row r="55" spans="1:13" x14ac:dyDescent="0.35">
      <c r="A55">
        <f t="shared" si="0"/>
        <v>2013</v>
      </c>
      <c r="B55" t="str">
        <f t="shared" si="1"/>
        <v>Base</v>
      </c>
      <c r="C55">
        <f t="shared" si="2"/>
        <v>0</v>
      </c>
      <c r="D55">
        <f t="shared" si="3"/>
        <v>0</v>
      </c>
      <c r="E55">
        <f t="shared" si="4"/>
        <v>0</v>
      </c>
      <c r="F55" s="13">
        <f t="shared" si="5"/>
        <v>0</v>
      </c>
      <c r="G55" s="13">
        <f t="shared" si="6"/>
        <v>0</v>
      </c>
      <c r="H55" s="13">
        <f t="shared" si="7"/>
        <v>0</v>
      </c>
      <c r="I55" s="34">
        <f t="shared" si="8"/>
        <v>0</v>
      </c>
      <c r="J55" s="34">
        <f t="shared" si="9"/>
        <v>0</v>
      </c>
      <c r="K55" s="34">
        <f t="shared" si="10"/>
        <v>0</v>
      </c>
      <c r="L55" s="34">
        <f t="shared" si="11"/>
        <v>0</v>
      </c>
      <c r="M55">
        <f t="shared" si="12"/>
        <v>0</v>
      </c>
    </row>
    <row r="56" spans="1:13" x14ac:dyDescent="0.35">
      <c r="A56">
        <f t="shared" si="0"/>
        <v>2013</v>
      </c>
      <c r="B56" t="str">
        <f t="shared" si="1"/>
        <v>Base</v>
      </c>
      <c r="C56">
        <f t="shared" si="2"/>
        <v>0</v>
      </c>
      <c r="D56">
        <f t="shared" si="3"/>
        <v>0</v>
      </c>
      <c r="E56">
        <f t="shared" si="4"/>
        <v>0</v>
      </c>
      <c r="F56" s="13">
        <f t="shared" si="5"/>
        <v>0</v>
      </c>
      <c r="G56" s="13">
        <f t="shared" si="6"/>
        <v>0</v>
      </c>
      <c r="H56" s="13">
        <f t="shared" si="7"/>
        <v>0</v>
      </c>
      <c r="I56" s="34">
        <f t="shared" si="8"/>
        <v>0</v>
      </c>
      <c r="J56" s="34">
        <f t="shared" si="9"/>
        <v>0</v>
      </c>
      <c r="K56" s="34">
        <f t="shared" si="10"/>
        <v>0</v>
      </c>
      <c r="L56" s="34">
        <f t="shared" si="11"/>
        <v>0</v>
      </c>
      <c r="M56">
        <f t="shared" si="12"/>
        <v>0</v>
      </c>
    </row>
    <row r="57" spans="1:13" x14ac:dyDescent="0.35">
      <c r="A57">
        <f t="shared" si="0"/>
        <v>2013</v>
      </c>
      <c r="B57" t="str">
        <f t="shared" si="1"/>
        <v>Base</v>
      </c>
      <c r="C57">
        <f t="shared" si="2"/>
        <v>0</v>
      </c>
      <c r="D57">
        <f t="shared" si="3"/>
        <v>0</v>
      </c>
      <c r="E57">
        <f t="shared" si="4"/>
        <v>0</v>
      </c>
      <c r="F57" s="13">
        <f t="shared" si="5"/>
        <v>0</v>
      </c>
      <c r="G57" s="13">
        <f t="shared" si="6"/>
        <v>0</v>
      </c>
      <c r="H57" s="13">
        <f t="shared" si="7"/>
        <v>0</v>
      </c>
      <c r="I57" s="34">
        <f t="shared" si="8"/>
        <v>0</v>
      </c>
      <c r="J57" s="34">
        <f t="shared" si="9"/>
        <v>0</v>
      </c>
      <c r="K57" s="34">
        <f t="shared" si="10"/>
        <v>0</v>
      </c>
      <c r="L57" s="34">
        <f t="shared" si="11"/>
        <v>0</v>
      </c>
      <c r="M57">
        <f t="shared" si="12"/>
        <v>0</v>
      </c>
    </row>
    <row r="58" spans="1:13" x14ac:dyDescent="0.35">
      <c r="A58">
        <f t="shared" si="0"/>
        <v>2013</v>
      </c>
      <c r="B58" t="str">
        <f t="shared" si="1"/>
        <v>Base</v>
      </c>
      <c r="C58">
        <f t="shared" si="2"/>
        <v>0</v>
      </c>
      <c r="D58">
        <f t="shared" si="3"/>
        <v>0</v>
      </c>
      <c r="E58">
        <f t="shared" si="4"/>
        <v>0</v>
      </c>
      <c r="F58" s="13">
        <f t="shared" si="5"/>
        <v>0</v>
      </c>
      <c r="G58" s="13">
        <f t="shared" si="6"/>
        <v>0</v>
      </c>
      <c r="H58" s="13">
        <f t="shared" si="7"/>
        <v>0</v>
      </c>
      <c r="I58" s="34">
        <f t="shared" si="8"/>
        <v>0</v>
      </c>
      <c r="J58" s="34">
        <f t="shared" si="9"/>
        <v>0</v>
      </c>
      <c r="K58" s="34">
        <f t="shared" si="10"/>
        <v>0</v>
      </c>
      <c r="L58" s="34">
        <f t="shared" si="11"/>
        <v>0</v>
      </c>
      <c r="M58">
        <f t="shared" si="12"/>
        <v>0</v>
      </c>
    </row>
    <row r="59" spans="1:13" x14ac:dyDescent="0.35">
      <c r="A59">
        <f t="shared" si="0"/>
        <v>2013</v>
      </c>
      <c r="B59" t="str">
        <f t="shared" si="1"/>
        <v>Base</v>
      </c>
      <c r="C59">
        <f t="shared" si="2"/>
        <v>0</v>
      </c>
      <c r="D59">
        <f t="shared" si="3"/>
        <v>0</v>
      </c>
      <c r="E59">
        <f t="shared" si="4"/>
        <v>0</v>
      </c>
      <c r="F59" s="13">
        <f t="shared" si="5"/>
        <v>0</v>
      </c>
      <c r="G59" s="13">
        <f t="shared" si="6"/>
        <v>0</v>
      </c>
      <c r="H59" s="13">
        <f t="shared" si="7"/>
        <v>0</v>
      </c>
      <c r="I59" s="34">
        <f t="shared" si="8"/>
        <v>0</v>
      </c>
      <c r="J59" s="34">
        <f t="shared" si="9"/>
        <v>0</v>
      </c>
      <c r="K59" s="34">
        <f t="shared" si="10"/>
        <v>0</v>
      </c>
      <c r="L59" s="34">
        <f t="shared" si="11"/>
        <v>0</v>
      </c>
      <c r="M59">
        <f t="shared" si="12"/>
        <v>0</v>
      </c>
    </row>
    <row r="60" spans="1:13" x14ac:dyDescent="0.35">
      <c r="A60">
        <f t="shared" si="0"/>
        <v>2013</v>
      </c>
      <c r="B60" t="str">
        <f t="shared" si="1"/>
        <v>Base</v>
      </c>
      <c r="C60">
        <f t="shared" si="2"/>
        <v>0</v>
      </c>
      <c r="D60">
        <f t="shared" si="3"/>
        <v>0</v>
      </c>
      <c r="E60">
        <f t="shared" si="4"/>
        <v>0</v>
      </c>
      <c r="F60" s="13">
        <f t="shared" si="5"/>
        <v>0</v>
      </c>
      <c r="G60" s="13">
        <f t="shared" si="6"/>
        <v>0</v>
      </c>
      <c r="H60" s="13">
        <f t="shared" si="7"/>
        <v>0</v>
      </c>
      <c r="I60" s="34">
        <f t="shared" si="8"/>
        <v>0</v>
      </c>
      <c r="J60" s="34">
        <f t="shared" si="9"/>
        <v>0</v>
      </c>
      <c r="K60" s="34">
        <f t="shared" si="10"/>
        <v>0</v>
      </c>
      <c r="L60" s="34">
        <f t="shared" si="11"/>
        <v>0</v>
      </c>
      <c r="M60">
        <f t="shared" si="12"/>
        <v>0</v>
      </c>
    </row>
    <row r="61" spans="1:13" x14ac:dyDescent="0.35">
      <c r="A61">
        <f t="shared" si="0"/>
        <v>2013</v>
      </c>
      <c r="B61" t="str">
        <f t="shared" si="1"/>
        <v>Base</v>
      </c>
      <c r="C61">
        <f t="shared" si="2"/>
        <v>0</v>
      </c>
      <c r="D61">
        <f t="shared" si="3"/>
        <v>0</v>
      </c>
      <c r="E61">
        <f t="shared" si="4"/>
        <v>0</v>
      </c>
      <c r="F61" s="13">
        <f t="shared" si="5"/>
        <v>0</v>
      </c>
      <c r="G61" s="13">
        <f t="shared" si="6"/>
        <v>0</v>
      </c>
      <c r="H61" s="13">
        <f t="shared" si="7"/>
        <v>0</v>
      </c>
      <c r="I61" s="34">
        <f t="shared" si="8"/>
        <v>0</v>
      </c>
      <c r="J61" s="34">
        <f t="shared" si="9"/>
        <v>0</v>
      </c>
      <c r="K61" s="34">
        <f t="shared" si="10"/>
        <v>0</v>
      </c>
      <c r="L61" s="34">
        <f t="shared" si="11"/>
        <v>0</v>
      </c>
      <c r="M61">
        <f t="shared" si="12"/>
        <v>0</v>
      </c>
    </row>
    <row r="62" spans="1:13" x14ac:dyDescent="0.35">
      <c r="A62">
        <f t="shared" si="0"/>
        <v>2013</v>
      </c>
      <c r="B62" t="str">
        <f t="shared" si="1"/>
        <v>Base</v>
      </c>
      <c r="C62">
        <f t="shared" si="2"/>
        <v>0</v>
      </c>
      <c r="D62">
        <f t="shared" si="3"/>
        <v>0</v>
      </c>
      <c r="E62">
        <f t="shared" si="4"/>
        <v>0</v>
      </c>
      <c r="F62" s="13">
        <f t="shared" si="5"/>
        <v>0</v>
      </c>
      <c r="G62" s="13">
        <f t="shared" si="6"/>
        <v>0</v>
      </c>
      <c r="H62" s="13">
        <f t="shared" si="7"/>
        <v>0</v>
      </c>
      <c r="I62" s="34">
        <f t="shared" si="8"/>
        <v>0</v>
      </c>
      <c r="J62" s="34">
        <f t="shared" si="9"/>
        <v>0</v>
      </c>
      <c r="K62" s="34">
        <f t="shared" si="10"/>
        <v>0</v>
      </c>
      <c r="L62" s="34">
        <f t="shared" si="11"/>
        <v>0</v>
      </c>
      <c r="M62">
        <f t="shared" si="12"/>
        <v>0</v>
      </c>
    </row>
    <row r="63" spans="1:13" x14ac:dyDescent="0.35">
      <c r="A63">
        <f t="shared" si="0"/>
        <v>2013</v>
      </c>
      <c r="B63" t="str">
        <f t="shared" si="1"/>
        <v>Base</v>
      </c>
      <c r="C63">
        <f t="shared" si="2"/>
        <v>0</v>
      </c>
      <c r="D63">
        <f t="shared" si="3"/>
        <v>0</v>
      </c>
      <c r="E63">
        <f t="shared" si="4"/>
        <v>0</v>
      </c>
      <c r="F63" s="13">
        <f t="shared" si="5"/>
        <v>0</v>
      </c>
      <c r="G63" s="13">
        <f t="shared" si="6"/>
        <v>0</v>
      </c>
      <c r="H63" s="13">
        <f t="shared" si="7"/>
        <v>0</v>
      </c>
      <c r="I63" s="34">
        <f t="shared" si="8"/>
        <v>0</v>
      </c>
      <c r="J63" s="34">
        <f t="shared" si="9"/>
        <v>0</v>
      </c>
      <c r="K63" s="34">
        <f t="shared" si="10"/>
        <v>0</v>
      </c>
      <c r="L63" s="34">
        <f t="shared" si="11"/>
        <v>0</v>
      </c>
      <c r="M63">
        <f t="shared" si="12"/>
        <v>0</v>
      </c>
    </row>
    <row r="64" spans="1:13" x14ac:dyDescent="0.35">
      <c r="A64">
        <f t="shared" si="0"/>
        <v>2013</v>
      </c>
      <c r="B64" t="str">
        <f t="shared" si="1"/>
        <v>Base</v>
      </c>
      <c r="C64">
        <f t="shared" si="2"/>
        <v>0</v>
      </c>
      <c r="D64">
        <f t="shared" si="3"/>
        <v>0</v>
      </c>
      <c r="E64">
        <f t="shared" si="4"/>
        <v>0</v>
      </c>
      <c r="F64" s="13">
        <f t="shared" si="5"/>
        <v>0</v>
      </c>
      <c r="G64" s="13">
        <f t="shared" si="6"/>
        <v>0</v>
      </c>
      <c r="H64" s="13">
        <f t="shared" si="7"/>
        <v>0</v>
      </c>
      <c r="I64" s="34">
        <f t="shared" si="8"/>
        <v>0</v>
      </c>
      <c r="J64" s="34">
        <f t="shared" si="9"/>
        <v>0</v>
      </c>
      <c r="K64" s="34">
        <f t="shared" si="10"/>
        <v>0</v>
      </c>
      <c r="L64" s="34">
        <f t="shared" si="11"/>
        <v>0</v>
      </c>
      <c r="M64">
        <f t="shared" si="12"/>
        <v>0</v>
      </c>
    </row>
    <row r="65" spans="1:13" x14ac:dyDescent="0.35">
      <c r="A65">
        <f t="shared" si="0"/>
        <v>2013</v>
      </c>
      <c r="B65" t="str">
        <f t="shared" si="1"/>
        <v>Base</v>
      </c>
      <c r="C65">
        <f t="shared" si="2"/>
        <v>0</v>
      </c>
      <c r="D65">
        <f t="shared" si="3"/>
        <v>0</v>
      </c>
      <c r="E65">
        <f t="shared" si="4"/>
        <v>0</v>
      </c>
      <c r="F65" s="13">
        <f t="shared" si="5"/>
        <v>0</v>
      </c>
      <c r="G65" s="13">
        <f t="shared" si="6"/>
        <v>0</v>
      </c>
      <c r="H65" s="13">
        <f t="shared" si="7"/>
        <v>0</v>
      </c>
      <c r="I65" s="34">
        <f t="shared" si="8"/>
        <v>0</v>
      </c>
      <c r="J65" s="34">
        <f t="shared" si="9"/>
        <v>0</v>
      </c>
      <c r="K65" s="34">
        <f t="shared" si="10"/>
        <v>0</v>
      </c>
      <c r="L65" s="34">
        <f t="shared" si="11"/>
        <v>0</v>
      </c>
      <c r="M65">
        <f t="shared" si="12"/>
        <v>0</v>
      </c>
    </row>
    <row r="66" spans="1:13" x14ac:dyDescent="0.35">
      <c r="A66">
        <f t="shared" si="0"/>
        <v>2013</v>
      </c>
      <c r="B66" t="str">
        <f t="shared" si="1"/>
        <v>Base</v>
      </c>
      <c r="C66">
        <f t="shared" si="2"/>
        <v>0</v>
      </c>
      <c r="D66">
        <f t="shared" si="3"/>
        <v>0</v>
      </c>
      <c r="E66">
        <f t="shared" si="4"/>
        <v>0</v>
      </c>
      <c r="F66" s="13">
        <f t="shared" si="5"/>
        <v>0</v>
      </c>
      <c r="G66" s="13">
        <f t="shared" si="6"/>
        <v>0</v>
      </c>
      <c r="H66" s="13">
        <f t="shared" si="7"/>
        <v>0</v>
      </c>
      <c r="I66" s="34">
        <f t="shared" si="8"/>
        <v>0</v>
      </c>
      <c r="J66" s="34">
        <f t="shared" si="9"/>
        <v>0</v>
      </c>
      <c r="K66" s="34">
        <f t="shared" si="10"/>
        <v>0</v>
      </c>
      <c r="L66" s="34">
        <f t="shared" si="11"/>
        <v>0</v>
      </c>
      <c r="M66">
        <f t="shared" si="12"/>
        <v>0</v>
      </c>
    </row>
    <row r="67" spans="1:13" x14ac:dyDescent="0.35">
      <c r="A67">
        <f t="shared" si="0"/>
        <v>2013</v>
      </c>
      <c r="B67" t="str">
        <f t="shared" si="1"/>
        <v>Base</v>
      </c>
      <c r="C67">
        <f t="shared" si="2"/>
        <v>0</v>
      </c>
      <c r="D67">
        <f t="shared" si="3"/>
        <v>0</v>
      </c>
      <c r="E67">
        <f t="shared" si="4"/>
        <v>0</v>
      </c>
      <c r="F67" s="13">
        <f t="shared" si="5"/>
        <v>0</v>
      </c>
      <c r="G67" s="13">
        <f t="shared" si="6"/>
        <v>0</v>
      </c>
      <c r="H67" s="13">
        <f t="shared" si="7"/>
        <v>0</v>
      </c>
      <c r="I67" s="34">
        <f t="shared" si="8"/>
        <v>0</v>
      </c>
      <c r="J67" s="34">
        <f t="shared" si="9"/>
        <v>0</v>
      </c>
      <c r="K67" s="34">
        <f t="shared" si="10"/>
        <v>0</v>
      </c>
      <c r="L67" s="34">
        <f t="shared" si="11"/>
        <v>0</v>
      </c>
      <c r="M67">
        <f t="shared" si="12"/>
        <v>0</v>
      </c>
    </row>
    <row r="68" spans="1:13" x14ac:dyDescent="0.35">
      <c r="A68">
        <f t="shared" ref="A68:A131" si="13">INDEX(Model_Years,1,INDEX(Results,ROW()-ROW(A$3),3)+1)</f>
        <v>2013</v>
      </c>
      <c r="B68" t="str">
        <f t="shared" ref="B68:B131" si="14">INDEX(Cases,INDEX(Results,ROW()-ROW(B$3),4)+1)</f>
        <v>Base</v>
      </c>
      <c r="C68">
        <f t="shared" ref="C68:C131" si="15">INDEX(Segment_Names,INDEX(Results,ROW()-ROW(B$3),1))</f>
        <v>0</v>
      </c>
      <c r="D68">
        <f t="shared" ref="D68:D131" si="16">INDEX(Directions,INDEX(Results,ROW()-ROW(B$3),1),INDEX(Results,ROW()-ROW(B$3),2)+1)</f>
        <v>0</v>
      </c>
      <c r="E68">
        <f t="shared" ref="E68:E131" si="17">INDEX(Results,ROW()-ROW(B$3),5)</f>
        <v>0</v>
      </c>
      <c r="F68" s="13">
        <f t="shared" ref="F68:F131" si="18">INDEX(Results,ROW()-ROW(B$3),10)</f>
        <v>0</v>
      </c>
      <c r="G68" s="13">
        <f t="shared" ref="G68:G131" si="19">INDEX(Results,ROW()-ROW(B$3),7)</f>
        <v>0</v>
      </c>
      <c r="H68" s="13">
        <f t="shared" ref="H68:H131" si="20">INDEX(Results,ROW()-ROW($A$3),11)</f>
        <v>0</v>
      </c>
      <c r="I68" s="34">
        <f t="shared" ref="I68:I131" si="21">INDEX(Results,ROW()-ROW($A$3),12)</f>
        <v>0</v>
      </c>
      <c r="J68" s="34">
        <f t="shared" ref="J68:J131" si="22">INDEX(Results,ROW()-ROW(A$3),8)</f>
        <v>0</v>
      </c>
      <c r="K68" s="34">
        <f t="shared" ref="K68:K131" si="23">INDEX(Results,ROW()-ROW($A$3),14)</f>
        <v>0</v>
      </c>
      <c r="L68" s="34">
        <f t="shared" ref="L68:L131" si="24">INDEX(Results,ROW()-ROW($A$3),15)</f>
        <v>0</v>
      </c>
      <c r="M68">
        <f t="shared" ref="M68:M131" si="25">INDEX(Results,ROW()-ROW($A$3),16)</f>
        <v>0</v>
      </c>
    </row>
    <row r="69" spans="1:13" x14ac:dyDescent="0.35">
      <c r="A69">
        <f t="shared" si="13"/>
        <v>2013</v>
      </c>
      <c r="B69" t="str">
        <f t="shared" si="14"/>
        <v>Base</v>
      </c>
      <c r="C69">
        <f t="shared" si="15"/>
        <v>0</v>
      </c>
      <c r="D69">
        <f t="shared" si="16"/>
        <v>0</v>
      </c>
      <c r="E69">
        <f t="shared" si="17"/>
        <v>0</v>
      </c>
      <c r="F69" s="13">
        <f t="shared" si="18"/>
        <v>0</v>
      </c>
      <c r="G69" s="13">
        <f t="shared" si="19"/>
        <v>0</v>
      </c>
      <c r="H69" s="13">
        <f t="shared" si="20"/>
        <v>0</v>
      </c>
      <c r="I69" s="34">
        <f t="shared" si="21"/>
        <v>0</v>
      </c>
      <c r="J69" s="34">
        <f t="shared" si="22"/>
        <v>0</v>
      </c>
      <c r="K69" s="34">
        <f t="shared" si="23"/>
        <v>0</v>
      </c>
      <c r="L69" s="34">
        <f t="shared" si="24"/>
        <v>0</v>
      </c>
      <c r="M69">
        <f t="shared" si="25"/>
        <v>0</v>
      </c>
    </row>
    <row r="70" spans="1:13" x14ac:dyDescent="0.35">
      <c r="A70">
        <f t="shared" si="13"/>
        <v>2013</v>
      </c>
      <c r="B70" t="str">
        <f t="shared" si="14"/>
        <v>Base</v>
      </c>
      <c r="C70">
        <f t="shared" si="15"/>
        <v>0</v>
      </c>
      <c r="D70">
        <f t="shared" si="16"/>
        <v>0</v>
      </c>
      <c r="E70">
        <f t="shared" si="17"/>
        <v>0</v>
      </c>
      <c r="F70" s="13">
        <f t="shared" si="18"/>
        <v>0</v>
      </c>
      <c r="G70" s="13">
        <f t="shared" si="19"/>
        <v>0</v>
      </c>
      <c r="H70" s="13">
        <f t="shared" si="20"/>
        <v>0</v>
      </c>
      <c r="I70" s="34">
        <f t="shared" si="21"/>
        <v>0</v>
      </c>
      <c r="J70" s="34">
        <f t="shared" si="22"/>
        <v>0</v>
      </c>
      <c r="K70" s="34">
        <f t="shared" si="23"/>
        <v>0</v>
      </c>
      <c r="L70" s="34">
        <f t="shared" si="24"/>
        <v>0</v>
      </c>
      <c r="M70">
        <f t="shared" si="25"/>
        <v>0</v>
      </c>
    </row>
    <row r="71" spans="1:13" x14ac:dyDescent="0.35">
      <c r="A71">
        <f t="shared" si="13"/>
        <v>2013</v>
      </c>
      <c r="B71" t="str">
        <f t="shared" si="14"/>
        <v>Base</v>
      </c>
      <c r="C71">
        <f t="shared" si="15"/>
        <v>0</v>
      </c>
      <c r="D71">
        <f t="shared" si="16"/>
        <v>0</v>
      </c>
      <c r="E71">
        <f t="shared" si="17"/>
        <v>0</v>
      </c>
      <c r="F71" s="13">
        <f t="shared" si="18"/>
        <v>0</v>
      </c>
      <c r="G71" s="13">
        <f t="shared" si="19"/>
        <v>0</v>
      </c>
      <c r="H71" s="13">
        <f t="shared" si="20"/>
        <v>0</v>
      </c>
      <c r="I71" s="34">
        <f t="shared" si="21"/>
        <v>0</v>
      </c>
      <c r="J71" s="34">
        <f t="shared" si="22"/>
        <v>0</v>
      </c>
      <c r="K71" s="34">
        <f t="shared" si="23"/>
        <v>0</v>
      </c>
      <c r="L71" s="34">
        <f t="shared" si="24"/>
        <v>0</v>
      </c>
      <c r="M71">
        <f t="shared" si="25"/>
        <v>0</v>
      </c>
    </row>
    <row r="72" spans="1:13" x14ac:dyDescent="0.35">
      <c r="A72">
        <f t="shared" si="13"/>
        <v>2013</v>
      </c>
      <c r="B72" t="str">
        <f t="shared" si="14"/>
        <v>Base</v>
      </c>
      <c r="C72">
        <f t="shared" si="15"/>
        <v>0</v>
      </c>
      <c r="D72">
        <f t="shared" si="16"/>
        <v>0</v>
      </c>
      <c r="E72">
        <f t="shared" si="17"/>
        <v>0</v>
      </c>
      <c r="F72" s="13">
        <f t="shared" si="18"/>
        <v>0</v>
      </c>
      <c r="G72" s="13">
        <f t="shared" si="19"/>
        <v>0</v>
      </c>
      <c r="H72" s="13">
        <f t="shared" si="20"/>
        <v>0</v>
      </c>
      <c r="I72" s="34">
        <f t="shared" si="21"/>
        <v>0</v>
      </c>
      <c r="J72" s="34">
        <f t="shared" si="22"/>
        <v>0</v>
      </c>
      <c r="K72" s="34">
        <f t="shared" si="23"/>
        <v>0</v>
      </c>
      <c r="L72" s="34">
        <f t="shared" si="24"/>
        <v>0</v>
      </c>
      <c r="M72">
        <f t="shared" si="25"/>
        <v>0</v>
      </c>
    </row>
    <row r="73" spans="1:13" x14ac:dyDescent="0.35">
      <c r="A73">
        <f t="shared" si="13"/>
        <v>2013</v>
      </c>
      <c r="B73" t="str">
        <f t="shared" si="14"/>
        <v>Base</v>
      </c>
      <c r="C73">
        <f t="shared" si="15"/>
        <v>0</v>
      </c>
      <c r="D73">
        <f t="shared" si="16"/>
        <v>0</v>
      </c>
      <c r="E73">
        <f t="shared" si="17"/>
        <v>0</v>
      </c>
      <c r="F73" s="13">
        <f t="shared" si="18"/>
        <v>0</v>
      </c>
      <c r="G73" s="13">
        <f t="shared" si="19"/>
        <v>0</v>
      </c>
      <c r="H73" s="13">
        <f t="shared" si="20"/>
        <v>0</v>
      </c>
      <c r="I73" s="34">
        <f t="shared" si="21"/>
        <v>0</v>
      </c>
      <c r="J73" s="34">
        <f t="shared" si="22"/>
        <v>0</v>
      </c>
      <c r="K73" s="34">
        <f t="shared" si="23"/>
        <v>0</v>
      </c>
      <c r="L73" s="34">
        <f t="shared" si="24"/>
        <v>0</v>
      </c>
      <c r="M73">
        <f t="shared" si="25"/>
        <v>0</v>
      </c>
    </row>
    <row r="74" spans="1:13" x14ac:dyDescent="0.35">
      <c r="A74">
        <f t="shared" si="13"/>
        <v>2013</v>
      </c>
      <c r="B74" t="str">
        <f t="shared" si="14"/>
        <v>Base</v>
      </c>
      <c r="C74">
        <f t="shared" si="15"/>
        <v>0</v>
      </c>
      <c r="D74">
        <f t="shared" si="16"/>
        <v>0</v>
      </c>
      <c r="E74">
        <f t="shared" si="17"/>
        <v>0</v>
      </c>
      <c r="F74" s="13">
        <f t="shared" si="18"/>
        <v>0</v>
      </c>
      <c r="G74" s="13">
        <f t="shared" si="19"/>
        <v>0</v>
      </c>
      <c r="H74" s="13">
        <f t="shared" si="20"/>
        <v>0</v>
      </c>
      <c r="I74" s="34">
        <f t="shared" si="21"/>
        <v>0</v>
      </c>
      <c r="J74" s="34">
        <f t="shared" si="22"/>
        <v>0</v>
      </c>
      <c r="K74" s="34">
        <f t="shared" si="23"/>
        <v>0</v>
      </c>
      <c r="L74" s="34">
        <f t="shared" si="24"/>
        <v>0</v>
      </c>
      <c r="M74">
        <f t="shared" si="25"/>
        <v>0</v>
      </c>
    </row>
    <row r="75" spans="1:13" x14ac:dyDescent="0.35">
      <c r="A75">
        <f t="shared" si="13"/>
        <v>2013</v>
      </c>
      <c r="B75" t="str">
        <f t="shared" si="14"/>
        <v>Base</v>
      </c>
      <c r="C75">
        <f t="shared" si="15"/>
        <v>0</v>
      </c>
      <c r="D75">
        <f t="shared" si="16"/>
        <v>0</v>
      </c>
      <c r="E75">
        <f t="shared" si="17"/>
        <v>0</v>
      </c>
      <c r="F75" s="13">
        <f t="shared" si="18"/>
        <v>0</v>
      </c>
      <c r="G75" s="13">
        <f t="shared" si="19"/>
        <v>0</v>
      </c>
      <c r="H75" s="13">
        <f t="shared" si="20"/>
        <v>0</v>
      </c>
      <c r="I75" s="34">
        <f t="shared" si="21"/>
        <v>0</v>
      </c>
      <c r="J75" s="34">
        <f t="shared" si="22"/>
        <v>0</v>
      </c>
      <c r="K75" s="34">
        <f t="shared" si="23"/>
        <v>0</v>
      </c>
      <c r="L75" s="34">
        <f t="shared" si="24"/>
        <v>0</v>
      </c>
      <c r="M75">
        <f t="shared" si="25"/>
        <v>0</v>
      </c>
    </row>
    <row r="76" spans="1:13" x14ac:dyDescent="0.35">
      <c r="A76">
        <f t="shared" si="13"/>
        <v>2013</v>
      </c>
      <c r="B76" t="str">
        <f t="shared" si="14"/>
        <v>Base</v>
      </c>
      <c r="C76">
        <f t="shared" si="15"/>
        <v>0</v>
      </c>
      <c r="D76">
        <f t="shared" si="16"/>
        <v>0</v>
      </c>
      <c r="E76">
        <f t="shared" si="17"/>
        <v>0</v>
      </c>
      <c r="F76" s="13">
        <f t="shared" si="18"/>
        <v>0</v>
      </c>
      <c r="G76" s="13">
        <f t="shared" si="19"/>
        <v>0</v>
      </c>
      <c r="H76" s="13">
        <f t="shared" si="20"/>
        <v>0</v>
      </c>
      <c r="I76" s="34">
        <f t="shared" si="21"/>
        <v>0</v>
      </c>
      <c r="J76" s="34">
        <f t="shared" si="22"/>
        <v>0</v>
      </c>
      <c r="K76" s="34">
        <f t="shared" si="23"/>
        <v>0</v>
      </c>
      <c r="L76" s="34">
        <f t="shared" si="24"/>
        <v>0</v>
      </c>
      <c r="M76">
        <f t="shared" si="25"/>
        <v>0</v>
      </c>
    </row>
    <row r="77" spans="1:13" x14ac:dyDescent="0.35">
      <c r="A77">
        <f t="shared" si="13"/>
        <v>2013</v>
      </c>
      <c r="B77" t="str">
        <f t="shared" si="14"/>
        <v>Base</v>
      </c>
      <c r="C77">
        <f t="shared" si="15"/>
        <v>0</v>
      </c>
      <c r="D77">
        <f t="shared" si="16"/>
        <v>0</v>
      </c>
      <c r="E77">
        <f t="shared" si="17"/>
        <v>0</v>
      </c>
      <c r="F77" s="13">
        <f t="shared" si="18"/>
        <v>0</v>
      </c>
      <c r="G77" s="13">
        <f t="shared" si="19"/>
        <v>0</v>
      </c>
      <c r="H77" s="13">
        <f t="shared" si="20"/>
        <v>0</v>
      </c>
      <c r="I77" s="34">
        <f t="shared" si="21"/>
        <v>0</v>
      </c>
      <c r="J77" s="34">
        <f t="shared" si="22"/>
        <v>0</v>
      </c>
      <c r="K77" s="34">
        <f t="shared" si="23"/>
        <v>0</v>
      </c>
      <c r="L77" s="34">
        <f t="shared" si="24"/>
        <v>0</v>
      </c>
      <c r="M77">
        <f t="shared" si="25"/>
        <v>0</v>
      </c>
    </row>
    <row r="78" spans="1:13" x14ac:dyDescent="0.35">
      <c r="A78">
        <f t="shared" si="13"/>
        <v>2013</v>
      </c>
      <c r="B78" t="str">
        <f t="shared" si="14"/>
        <v>Base</v>
      </c>
      <c r="C78">
        <f t="shared" si="15"/>
        <v>0</v>
      </c>
      <c r="D78">
        <f t="shared" si="16"/>
        <v>0</v>
      </c>
      <c r="E78">
        <f t="shared" si="17"/>
        <v>0</v>
      </c>
      <c r="F78" s="13">
        <f t="shared" si="18"/>
        <v>0</v>
      </c>
      <c r="G78" s="13">
        <f t="shared" si="19"/>
        <v>0</v>
      </c>
      <c r="H78" s="13">
        <f t="shared" si="20"/>
        <v>0</v>
      </c>
      <c r="I78" s="34">
        <f t="shared" si="21"/>
        <v>0</v>
      </c>
      <c r="J78" s="34">
        <f t="shared" si="22"/>
        <v>0</v>
      </c>
      <c r="K78" s="34">
        <f t="shared" si="23"/>
        <v>0</v>
      </c>
      <c r="L78" s="34">
        <f t="shared" si="24"/>
        <v>0</v>
      </c>
      <c r="M78">
        <f t="shared" si="25"/>
        <v>0</v>
      </c>
    </row>
    <row r="79" spans="1:13" x14ac:dyDescent="0.35">
      <c r="A79">
        <f t="shared" si="13"/>
        <v>2013</v>
      </c>
      <c r="B79" t="str">
        <f t="shared" si="14"/>
        <v>Base</v>
      </c>
      <c r="C79">
        <f t="shared" si="15"/>
        <v>0</v>
      </c>
      <c r="D79">
        <f t="shared" si="16"/>
        <v>0</v>
      </c>
      <c r="E79">
        <f t="shared" si="17"/>
        <v>0</v>
      </c>
      <c r="F79" s="13">
        <f t="shared" si="18"/>
        <v>0</v>
      </c>
      <c r="G79" s="13">
        <f t="shared" si="19"/>
        <v>0</v>
      </c>
      <c r="H79" s="13">
        <f t="shared" si="20"/>
        <v>0</v>
      </c>
      <c r="I79" s="34">
        <f t="shared" si="21"/>
        <v>0</v>
      </c>
      <c r="J79" s="34">
        <f t="shared" si="22"/>
        <v>0</v>
      </c>
      <c r="K79" s="34">
        <f t="shared" si="23"/>
        <v>0</v>
      </c>
      <c r="L79" s="34">
        <f t="shared" si="24"/>
        <v>0</v>
      </c>
      <c r="M79">
        <f t="shared" si="25"/>
        <v>0</v>
      </c>
    </row>
    <row r="80" spans="1:13" x14ac:dyDescent="0.35">
      <c r="A80">
        <f t="shared" si="13"/>
        <v>2013</v>
      </c>
      <c r="B80" t="str">
        <f t="shared" si="14"/>
        <v>Base</v>
      </c>
      <c r="C80">
        <f t="shared" si="15"/>
        <v>0</v>
      </c>
      <c r="D80">
        <f t="shared" si="16"/>
        <v>0</v>
      </c>
      <c r="E80">
        <f t="shared" si="17"/>
        <v>0</v>
      </c>
      <c r="F80" s="13">
        <f t="shared" si="18"/>
        <v>0</v>
      </c>
      <c r="G80" s="13">
        <f t="shared" si="19"/>
        <v>0</v>
      </c>
      <c r="H80" s="13">
        <f t="shared" si="20"/>
        <v>0</v>
      </c>
      <c r="I80" s="34">
        <f t="shared" si="21"/>
        <v>0</v>
      </c>
      <c r="J80" s="34">
        <f t="shared" si="22"/>
        <v>0</v>
      </c>
      <c r="K80" s="34">
        <f t="shared" si="23"/>
        <v>0</v>
      </c>
      <c r="L80" s="34">
        <f t="shared" si="24"/>
        <v>0</v>
      </c>
      <c r="M80">
        <f t="shared" si="25"/>
        <v>0</v>
      </c>
    </row>
    <row r="81" spans="1:13" x14ac:dyDescent="0.35">
      <c r="A81">
        <f t="shared" si="13"/>
        <v>2013</v>
      </c>
      <c r="B81" t="str">
        <f t="shared" si="14"/>
        <v>Base</v>
      </c>
      <c r="C81">
        <f t="shared" si="15"/>
        <v>0</v>
      </c>
      <c r="D81">
        <f t="shared" si="16"/>
        <v>0</v>
      </c>
      <c r="E81">
        <f t="shared" si="17"/>
        <v>0</v>
      </c>
      <c r="F81" s="13">
        <f t="shared" si="18"/>
        <v>0</v>
      </c>
      <c r="G81" s="13">
        <f t="shared" si="19"/>
        <v>0</v>
      </c>
      <c r="H81" s="13">
        <f t="shared" si="20"/>
        <v>0</v>
      </c>
      <c r="I81" s="34">
        <f t="shared" si="21"/>
        <v>0</v>
      </c>
      <c r="J81" s="34">
        <f t="shared" si="22"/>
        <v>0</v>
      </c>
      <c r="K81" s="34">
        <f t="shared" si="23"/>
        <v>0</v>
      </c>
      <c r="L81" s="34">
        <f t="shared" si="24"/>
        <v>0</v>
      </c>
      <c r="M81">
        <f t="shared" si="25"/>
        <v>0</v>
      </c>
    </row>
    <row r="82" spans="1:13" x14ac:dyDescent="0.35">
      <c r="A82">
        <f t="shared" si="13"/>
        <v>2013</v>
      </c>
      <c r="B82" t="str">
        <f t="shared" si="14"/>
        <v>Base</v>
      </c>
      <c r="C82">
        <f t="shared" si="15"/>
        <v>0</v>
      </c>
      <c r="D82">
        <f t="shared" si="16"/>
        <v>0</v>
      </c>
      <c r="E82">
        <f t="shared" si="17"/>
        <v>0</v>
      </c>
      <c r="F82" s="13">
        <f t="shared" si="18"/>
        <v>0</v>
      </c>
      <c r="G82" s="13">
        <f t="shared" si="19"/>
        <v>0</v>
      </c>
      <c r="H82" s="13">
        <f t="shared" si="20"/>
        <v>0</v>
      </c>
      <c r="I82" s="34">
        <f t="shared" si="21"/>
        <v>0</v>
      </c>
      <c r="J82" s="34">
        <f t="shared" si="22"/>
        <v>0</v>
      </c>
      <c r="K82" s="34">
        <f t="shared" si="23"/>
        <v>0</v>
      </c>
      <c r="L82" s="34">
        <f t="shared" si="24"/>
        <v>0</v>
      </c>
      <c r="M82">
        <f t="shared" si="25"/>
        <v>0</v>
      </c>
    </row>
    <row r="83" spans="1:13" x14ac:dyDescent="0.35">
      <c r="A83">
        <f t="shared" si="13"/>
        <v>2013</v>
      </c>
      <c r="B83" t="str">
        <f t="shared" si="14"/>
        <v>Base</v>
      </c>
      <c r="C83">
        <f t="shared" si="15"/>
        <v>0</v>
      </c>
      <c r="D83">
        <f t="shared" si="16"/>
        <v>0</v>
      </c>
      <c r="E83">
        <f t="shared" si="17"/>
        <v>0</v>
      </c>
      <c r="F83" s="13">
        <f t="shared" si="18"/>
        <v>0</v>
      </c>
      <c r="G83" s="13">
        <f t="shared" si="19"/>
        <v>0</v>
      </c>
      <c r="H83" s="13">
        <f t="shared" si="20"/>
        <v>0</v>
      </c>
      <c r="I83" s="34">
        <f t="shared" si="21"/>
        <v>0</v>
      </c>
      <c r="J83" s="34">
        <f t="shared" si="22"/>
        <v>0</v>
      </c>
      <c r="K83" s="34">
        <f t="shared" si="23"/>
        <v>0</v>
      </c>
      <c r="L83" s="34">
        <f t="shared" si="24"/>
        <v>0</v>
      </c>
      <c r="M83">
        <f t="shared" si="25"/>
        <v>0</v>
      </c>
    </row>
    <row r="84" spans="1:13" x14ac:dyDescent="0.35">
      <c r="A84">
        <f t="shared" si="13"/>
        <v>2013</v>
      </c>
      <c r="B84" t="str">
        <f t="shared" si="14"/>
        <v>Base</v>
      </c>
      <c r="C84">
        <f t="shared" si="15"/>
        <v>0</v>
      </c>
      <c r="D84">
        <f t="shared" si="16"/>
        <v>0</v>
      </c>
      <c r="E84">
        <f t="shared" si="17"/>
        <v>0</v>
      </c>
      <c r="F84" s="13">
        <f t="shared" si="18"/>
        <v>0</v>
      </c>
      <c r="G84" s="13">
        <f t="shared" si="19"/>
        <v>0</v>
      </c>
      <c r="H84" s="13">
        <f t="shared" si="20"/>
        <v>0</v>
      </c>
      <c r="I84" s="34">
        <f t="shared" si="21"/>
        <v>0</v>
      </c>
      <c r="J84" s="34">
        <f t="shared" si="22"/>
        <v>0</v>
      </c>
      <c r="K84" s="34">
        <f t="shared" si="23"/>
        <v>0</v>
      </c>
      <c r="L84" s="34">
        <f t="shared" si="24"/>
        <v>0</v>
      </c>
      <c r="M84">
        <f t="shared" si="25"/>
        <v>0</v>
      </c>
    </row>
    <row r="85" spans="1:13" x14ac:dyDescent="0.35">
      <c r="A85">
        <f t="shared" si="13"/>
        <v>2013</v>
      </c>
      <c r="B85" t="str">
        <f t="shared" si="14"/>
        <v>Base</v>
      </c>
      <c r="C85">
        <f t="shared" si="15"/>
        <v>0</v>
      </c>
      <c r="D85">
        <f t="shared" si="16"/>
        <v>0</v>
      </c>
      <c r="E85">
        <f t="shared" si="17"/>
        <v>0</v>
      </c>
      <c r="F85" s="13">
        <f t="shared" si="18"/>
        <v>0</v>
      </c>
      <c r="G85" s="13">
        <f t="shared" si="19"/>
        <v>0</v>
      </c>
      <c r="H85" s="13">
        <f t="shared" si="20"/>
        <v>0</v>
      </c>
      <c r="I85" s="34">
        <f t="shared" si="21"/>
        <v>0</v>
      </c>
      <c r="J85" s="34">
        <f t="shared" si="22"/>
        <v>0</v>
      </c>
      <c r="K85" s="34">
        <f t="shared" si="23"/>
        <v>0</v>
      </c>
      <c r="L85" s="34">
        <f t="shared" si="24"/>
        <v>0</v>
      </c>
      <c r="M85">
        <f t="shared" si="25"/>
        <v>0</v>
      </c>
    </row>
    <row r="86" spans="1:13" x14ac:dyDescent="0.35">
      <c r="A86">
        <f t="shared" si="13"/>
        <v>2013</v>
      </c>
      <c r="B86" t="str">
        <f t="shared" si="14"/>
        <v>Base</v>
      </c>
      <c r="C86">
        <f t="shared" si="15"/>
        <v>0</v>
      </c>
      <c r="D86">
        <f t="shared" si="16"/>
        <v>0</v>
      </c>
      <c r="E86">
        <f t="shared" si="17"/>
        <v>0</v>
      </c>
      <c r="F86" s="13">
        <f t="shared" si="18"/>
        <v>0</v>
      </c>
      <c r="G86" s="13">
        <f t="shared" si="19"/>
        <v>0</v>
      </c>
      <c r="H86" s="13">
        <f t="shared" si="20"/>
        <v>0</v>
      </c>
      <c r="I86" s="34">
        <f t="shared" si="21"/>
        <v>0</v>
      </c>
      <c r="J86" s="34">
        <f t="shared" si="22"/>
        <v>0</v>
      </c>
      <c r="K86" s="34">
        <f t="shared" si="23"/>
        <v>0</v>
      </c>
      <c r="L86" s="34">
        <f t="shared" si="24"/>
        <v>0</v>
      </c>
      <c r="M86">
        <f t="shared" si="25"/>
        <v>0</v>
      </c>
    </row>
    <row r="87" spans="1:13" x14ac:dyDescent="0.35">
      <c r="A87">
        <f t="shared" si="13"/>
        <v>2013</v>
      </c>
      <c r="B87" t="str">
        <f t="shared" si="14"/>
        <v>Base</v>
      </c>
      <c r="C87">
        <f t="shared" si="15"/>
        <v>0</v>
      </c>
      <c r="D87">
        <f t="shared" si="16"/>
        <v>0</v>
      </c>
      <c r="E87">
        <f t="shared" si="17"/>
        <v>0</v>
      </c>
      <c r="F87" s="13">
        <f t="shared" si="18"/>
        <v>0</v>
      </c>
      <c r="G87" s="13">
        <f t="shared" si="19"/>
        <v>0</v>
      </c>
      <c r="H87" s="13">
        <f t="shared" si="20"/>
        <v>0</v>
      </c>
      <c r="I87" s="34">
        <f t="shared" si="21"/>
        <v>0</v>
      </c>
      <c r="J87" s="34">
        <f t="shared" si="22"/>
        <v>0</v>
      </c>
      <c r="K87" s="34">
        <f t="shared" si="23"/>
        <v>0</v>
      </c>
      <c r="L87" s="34">
        <f t="shared" si="24"/>
        <v>0</v>
      </c>
      <c r="M87">
        <f t="shared" si="25"/>
        <v>0</v>
      </c>
    </row>
    <row r="88" spans="1:13" x14ac:dyDescent="0.35">
      <c r="A88">
        <f t="shared" si="13"/>
        <v>2013</v>
      </c>
      <c r="B88" t="str">
        <f t="shared" si="14"/>
        <v>Base</v>
      </c>
      <c r="C88">
        <f t="shared" si="15"/>
        <v>0</v>
      </c>
      <c r="D88">
        <f t="shared" si="16"/>
        <v>0</v>
      </c>
      <c r="E88">
        <f t="shared" si="17"/>
        <v>0</v>
      </c>
      <c r="F88" s="13">
        <f t="shared" si="18"/>
        <v>0</v>
      </c>
      <c r="G88" s="13">
        <f t="shared" si="19"/>
        <v>0</v>
      </c>
      <c r="H88" s="13">
        <f t="shared" si="20"/>
        <v>0</v>
      </c>
      <c r="I88" s="34">
        <f t="shared" si="21"/>
        <v>0</v>
      </c>
      <c r="J88" s="34">
        <f t="shared" si="22"/>
        <v>0</v>
      </c>
      <c r="K88" s="34">
        <f t="shared" si="23"/>
        <v>0</v>
      </c>
      <c r="L88" s="34">
        <f t="shared" si="24"/>
        <v>0</v>
      </c>
      <c r="M88">
        <f t="shared" si="25"/>
        <v>0</v>
      </c>
    </row>
    <row r="89" spans="1:13" x14ac:dyDescent="0.35">
      <c r="A89">
        <f t="shared" si="13"/>
        <v>2013</v>
      </c>
      <c r="B89" t="str">
        <f t="shared" si="14"/>
        <v>Base</v>
      </c>
      <c r="C89">
        <f t="shared" si="15"/>
        <v>0</v>
      </c>
      <c r="D89">
        <f t="shared" si="16"/>
        <v>0</v>
      </c>
      <c r="E89">
        <f t="shared" si="17"/>
        <v>0</v>
      </c>
      <c r="F89" s="13">
        <f t="shared" si="18"/>
        <v>0</v>
      </c>
      <c r="G89" s="13">
        <f t="shared" si="19"/>
        <v>0</v>
      </c>
      <c r="H89" s="13">
        <f t="shared" si="20"/>
        <v>0</v>
      </c>
      <c r="I89" s="34">
        <f t="shared" si="21"/>
        <v>0</v>
      </c>
      <c r="J89" s="34">
        <f t="shared" si="22"/>
        <v>0</v>
      </c>
      <c r="K89" s="34">
        <f t="shared" si="23"/>
        <v>0</v>
      </c>
      <c r="L89" s="34">
        <f t="shared" si="24"/>
        <v>0</v>
      </c>
      <c r="M89">
        <f t="shared" si="25"/>
        <v>0</v>
      </c>
    </row>
    <row r="90" spans="1:13" x14ac:dyDescent="0.35">
      <c r="A90">
        <f t="shared" si="13"/>
        <v>2013</v>
      </c>
      <c r="B90" t="str">
        <f t="shared" si="14"/>
        <v>Base</v>
      </c>
      <c r="C90">
        <f t="shared" si="15"/>
        <v>0</v>
      </c>
      <c r="D90">
        <f t="shared" si="16"/>
        <v>0</v>
      </c>
      <c r="E90">
        <f t="shared" si="17"/>
        <v>0</v>
      </c>
      <c r="F90" s="13">
        <f t="shared" si="18"/>
        <v>0</v>
      </c>
      <c r="G90" s="13">
        <f t="shared" si="19"/>
        <v>0</v>
      </c>
      <c r="H90" s="13">
        <f t="shared" si="20"/>
        <v>0</v>
      </c>
      <c r="I90" s="34">
        <f t="shared" si="21"/>
        <v>0</v>
      </c>
      <c r="J90" s="34">
        <f t="shared" si="22"/>
        <v>0</v>
      </c>
      <c r="K90" s="34">
        <f t="shared" si="23"/>
        <v>0</v>
      </c>
      <c r="L90" s="34">
        <f t="shared" si="24"/>
        <v>0</v>
      </c>
      <c r="M90">
        <f t="shared" si="25"/>
        <v>0</v>
      </c>
    </row>
    <row r="91" spans="1:13" x14ac:dyDescent="0.35">
      <c r="A91">
        <f t="shared" si="13"/>
        <v>2013</v>
      </c>
      <c r="B91" t="str">
        <f t="shared" si="14"/>
        <v>Base</v>
      </c>
      <c r="C91">
        <f t="shared" si="15"/>
        <v>0</v>
      </c>
      <c r="D91">
        <f t="shared" si="16"/>
        <v>0</v>
      </c>
      <c r="E91">
        <f t="shared" si="17"/>
        <v>0</v>
      </c>
      <c r="F91" s="13">
        <f t="shared" si="18"/>
        <v>0</v>
      </c>
      <c r="G91" s="13">
        <f t="shared" si="19"/>
        <v>0</v>
      </c>
      <c r="H91" s="13">
        <f t="shared" si="20"/>
        <v>0</v>
      </c>
      <c r="I91" s="34">
        <f t="shared" si="21"/>
        <v>0</v>
      </c>
      <c r="J91" s="34">
        <f t="shared" si="22"/>
        <v>0</v>
      </c>
      <c r="K91" s="34">
        <f t="shared" si="23"/>
        <v>0</v>
      </c>
      <c r="L91" s="34">
        <f t="shared" si="24"/>
        <v>0</v>
      </c>
      <c r="M91">
        <f t="shared" si="25"/>
        <v>0</v>
      </c>
    </row>
    <row r="92" spans="1:13" x14ac:dyDescent="0.35">
      <c r="A92">
        <f t="shared" si="13"/>
        <v>2013</v>
      </c>
      <c r="B92" t="str">
        <f t="shared" si="14"/>
        <v>Base</v>
      </c>
      <c r="C92">
        <f t="shared" si="15"/>
        <v>0</v>
      </c>
      <c r="D92">
        <f t="shared" si="16"/>
        <v>0</v>
      </c>
      <c r="E92">
        <f t="shared" si="17"/>
        <v>0</v>
      </c>
      <c r="F92" s="13">
        <f t="shared" si="18"/>
        <v>0</v>
      </c>
      <c r="G92" s="13">
        <f t="shared" si="19"/>
        <v>0</v>
      </c>
      <c r="H92" s="13">
        <f t="shared" si="20"/>
        <v>0</v>
      </c>
      <c r="I92" s="34">
        <f t="shared" si="21"/>
        <v>0</v>
      </c>
      <c r="J92" s="34">
        <f t="shared" si="22"/>
        <v>0</v>
      </c>
      <c r="K92" s="34">
        <f t="shared" si="23"/>
        <v>0</v>
      </c>
      <c r="L92" s="34">
        <f t="shared" si="24"/>
        <v>0</v>
      </c>
      <c r="M92">
        <f t="shared" si="25"/>
        <v>0</v>
      </c>
    </row>
    <row r="93" spans="1:13" x14ac:dyDescent="0.35">
      <c r="A93">
        <f t="shared" si="13"/>
        <v>2013</v>
      </c>
      <c r="B93" t="str">
        <f t="shared" si="14"/>
        <v>Base</v>
      </c>
      <c r="C93">
        <f t="shared" si="15"/>
        <v>0</v>
      </c>
      <c r="D93">
        <f t="shared" si="16"/>
        <v>0</v>
      </c>
      <c r="E93">
        <f t="shared" si="17"/>
        <v>0</v>
      </c>
      <c r="F93" s="13">
        <f t="shared" si="18"/>
        <v>0</v>
      </c>
      <c r="G93" s="13">
        <f t="shared" si="19"/>
        <v>0</v>
      </c>
      <c r="H93" s="13">
        <f t="shared" si="20"/>
        <v>0</v>
      </c>
      <c r="I93" s="34">
        <f t="shared" si="21"/>
        <v>0</v>
      </c>
      <c r="J93" s="34">
        <f t="shared" si="22"/>
        <v>0</v>
      </c>
      <c r="K93" s="34">
        <f t="shared" si="23"/>
        <v>0</v>
      </c>
      <c r="L93" s="34">
        <f t="shared" si="24"/>
        <v>0</v>
      </c>
      <c r="M93">
        <f t="shared" si="25"/>
        <v>0</v>
      </c>
    </row>
    <row r="94" spans="1:13" x14ac:dyDescent="0.35">
      <c r="A94">
        <f t="shared" si="13"/>
        <v>2013</v>
      </c>
      <c r="B94" t="str">
        <f t="shared" si="14"/>
        <v>Base</v>
      </c>
      <c r="C94">
        <f t="shared" si="15"/>
        <v>0</v>
      </c>
      <c r="D94">
        <f t="shared" si="16"/>
        <v>0</v>
      </c>
      <c r="E94">
        <f t="shared" si="17"/>
        <v>0</v>
      </c>
      <c r="F94" s="13">
        <f t="shared" si="18"/>
        <v>0</v>
      </c>
      <c r="G94" s="13">
        <f t="shared" si="19"/>
        <v>0</v>
      </c>
      <c r="H94" s="13">
        <f t="shared" si="20"/>
        <v>0</v>
      </c>
      <c r="I94" s="34">
        <f t="shared" si="21"/>
        <v>0</v>
      </c>
      <c r="J94" s="34">
        <f t="shared" si="22"/>
        <v>0</v>
      </c>
      <c r="K94" s="34">
        <f t="shared" si="23"/>
        <v>0</v>
      </c>
      <c r="L94" s="34">
        <f t="shared" si="24"/>
        <v>0</v>
      </c>
      <c r="M94">
        <f t="shared" si="25"/>
        <v>0</v>
      </c>
    </row>
    <row r="95" spans="1:13" x14ac:dyDescent="0.35">
      <c r="A95">
        <f t="shared" si="13"/>
        <v>2013</v>
      </c>
      <c r="B95" t="str">
        <f t="shared" si="14"/>
        <v>Base</v>
      </c>
      <c r="C95">
        <f t="shared" si="15"/>
        <v>0</v>
      </c>
      <c r="D95">
        <f t="shared" si="16"/>
        <v>0</v>
      </c>
      <c r="E95">
        <f t="shared" si="17"/>
        <v>0</v>
      </c>
      <c r="F95" s="13">
        <f t="shared" si="18"/>
        <v>0</v>
      </c>
      <c r="G95" s="13">
        <f t="shared" si="19"/>
        <v>0</v>
      </c>
      <c r="H95" s="13">
        <f t="shared" si="20"/>
        <v>0</v>
      </c>
      <c r="I95" s="34">
        <f t="shared" si="21"/>
        <v>0</v>
      </c>
      <c r="J95" s="34">
        <f t="shared" si="22"/>
        <v>0</v>
      </c>
      <c r="K95" s="34">
        <f t="shared" si="23"/>
        <v>0</v>
      </c>
      <c r="L95" s="34">
        <f t="shared" si="24"/>
        <v>0</v>
      </c>
      <c r="M95">
        <f t="shared" si="25"/>
        <v>0</v>
      </c>
    </row>
    <row r="96" spans="1:13" x14ac:dyDescent="0.35">
      <c r="A96">
        <f t="shared" si="13"/>
        <v>2013</v>
      </c>
      <c r="B96" t="str">
        <f t="shared" si="14"/>
        <v>Base</v>
      </c>
      <c r="C96">
        <f t="shared" si="15"/>
        <v>0</v>
      </c>
      <c r="D96">
        <f t="shared" si="16"/>
        <v>0</v>
      </c>
      <c r="E96">
        <f t="shared" si="17"/>
        <v>0</v>
      </c>
      <c r="F96" s="13">
        <f t="shared" si="18"/>
        <v>0</v>
      </c>
      <c r="G96" s="13">
        <f t="shared" si="19"/>
        <v>0</v>
      </c>
      <c r="H96" s="13">
        <f t="shared" si="20"/>
        <v>0</v>
      </c>
      <c r="I96" s="34">
        <f t="shared" si="21"/>
        <v>0</v>
      </c>
      <c r="J96" s="34">
        <f t="shared" si="22"/>
        <v>0</v>
      </c>
      <c r="K96" s="34">
        <f t="shared" si="23"/>
        <v>0</v>
      </c>
      <c r="L96" s="34">
        <f t="shared" si="24"/>
        <v>0</v>
      </c>
      <c r="M96">
        <f t="shared" si="25"/>
        <v>0</v>
      </c>
    </row>
    <row r="97" spans="1:13" x14ac:dyDescent="0.35">
      <c r="A97">
        <f t="shared" si="13"/>
        <v>2013</v>
      </c>
      <c r="B97" t="str">
        <f t="shared" si="14"/>
        <v>Base</v>
      </c>
      <c r="C97">
        <f t="shared" si="15"/>
        <v>0</v>
      </c>
      <c r="D97">
        <f t="shared" si="16"/>
        <v>0</v>
      </c>
      <c r="E97">
        <f t="shared" si="17"/>
        <v>0</v>
      </c>
      <c r="F97" s="13">
        <f t="shared" si="18"/>
        <v>0</v>
      </c>
      <c r="G97" s="13">
        <f t="shared" si="19"/>
        <v>0</v>
      </c>
      <c r="H97" s="13">
        <f t="shared" si="20"/>
        <v>0</v>
      </c>
      <c r="I97" s="34">
        <f t="shared" si="21"/>
        <v>0</v>
      </c>
      <c r="J97" s="34">
        <f t="shared" si="22"/>
        <v>0</v>
      </c>
      <c r="K97" s="34">
        <f t="shared" si="23"/>
        <v>0</v>
      </c>
      <c r="L97" s="34">
        <f t="shared" si="24"/>
        <v>0</v>
      </c>
      <c r="M97">
        <f t="shared" si="25"/>
        <v>0</v>
      </c>
    </row>
    <row r="98" spans="1:13" x14ac:dyDescent="0.35">
      <c r="A98">
        <f t="shared" si="13"/>
        <v>2013</v>
      </c>
      <c r="B98" t="str">
        <f t="shared" si="14"/>
        <v>Base</v>
      </c>
      <c r="C98">
        <f t="shared" si="15"/>
        <v>0</v>
      </c>
      <c r="D98">
        <f t="shared" si="16"/>
        <v>0</v>
      </c>
      <c r="E98">
        <f t="shared" si="17"/>
        <v>0</v>
      </c>
      <c r="F98" s="13">
        <f t="shared" si="18"/>
        <v>0</v>
      </c>
      <c r="G98" s="13">
        <f t="shared" si="19"/>
        <v>0</v>
      </c>
      <c r="H98" s="13">
        <f t="shared" si="20"/>
        <v>0</v>
      </c>
      <c r="I98" s="34">
        <f t="shared" si="21"/>
        <v>0</v>
      </c>
      <c r="J98" s="34">
        <f t="shared" si="22"/>
        <v>0</v>
      </c>
      <c r="K98" s="34">
        <f t="shared" si="23"/>
        <v>0</v>
      </c>
      <c r="L98" s="34">
        <f t="shared" si="24"/>
        <v>0</v>
      </c>
      <c r="M98">
        <f t="shared" si="25"/>
        <v>0</v>
      </c>
    </row>
    <row r="99" spans="1:13" x14ac:dyDescent="0.35">
      <c r="A99">
        <f t="shared" si="13"/>
        <v>2013</v>
      </c>
      <c r="B99" t="str">
        <f t="shared" si="14"/>
        <v>Base</v>
      </c>
      <c r="C99">
        <f t="shared" si="15"/>
        <v>0</v>
      </c>
      <c r="D99">
        <f t="shared" si="16"/>
        <v>0</v>
      </c>
      <c r="E99">
        <f t="shared" si="17"/>
        <v>0</v>
      </c>
      <c r="F99" s="13">
        <f t="shared" si="18"/>
        <v>0</v>
      </c>
      <c r="G99" s="13">
        <f t="shared" si="19"/>
        <v>0</v>
      </c>
      <c r="H99" s="13">
        <f t="shared" si="20"/>
        <v>0</v>
      </c>
      <c r="I99" s="34">
        <f t="shared" si="21"/>
        <v>0</v>
      </c>
      <c r="J99" s="34">
        <f t="shared" si="22"/>
        <v>0</v>
      </c>
      <c r="K99" s="34">
        <f t="shared" si="23"/>
        <v>0</v>
      </c>
      <c r="L99" s="34">
        <f t="shared" si="24"/>
        <v>0</v>
      </c>
      <c r="M99">
        <f t="shared" si="25"/>
        <v>0</v>
      </c>
    </row>
    <row r="100" spans="1:13" x14ac:dyDescent="0.35">
      <c r="A100">
        <f t="shared" si="13"/>
        <v>2013</v>
      </c>
      <c r="B100" t="str">
        <f t="shared" si="14"/>
        <v>Base</v>
      </c>
      <c r="C100">
        <f t="shared" si="15"/>
        <v>0</v>
      </c>
      <c r="D100">
        <f t="shared" si="16"/>
        <v>0</v>
      </c>
      <c r="E100">
        <f t="shared" si="17"/>
        <v>0</v>
      </c>
      <c r="F100" s="13">
        <f t="shared" si="18"/>
        <v>0</v>
      </c>
      <c r="G100" s="13">
        <f t="shared" si="19"/>
        <v>0</v>
      </c>
      <c r="H100" s="13">
        <f t="shared" si="20"/>
        <v>0</v>
      </c>
      <c r="I100" s="34">
        <f t="shared" si="21"/>
        <v>0</v>
      </c>
      <c r="J100" s="34">
        <f t="shared" si="22"/>
        <v>0</v>
      </c>
      <c r="K100" s="34">
        <f t="shared" si="23"/>
        <v>0</v>
      </c>
      <c r="L100" s="34">
        <f t="shared" si="24"/>
        <v>0</v>
      </c>
      <c r="M100">
        <f t="shared" si="25"/>
        <v>0</v>
      </c>
    </row>
    <row r="101" spans="1:13" x14ac:dyDescent="0.35">
      <c r="A101">
        <f t="shared" si="13"/>
        <v>2013</v>
      </c>
      <c r="B101" t="str">
        <f t="shared" si="14"/>
        <v>Base</v>
      </c>
      <c r="C101">
        <f t="shared" si="15"/>
        <v>0</v>
      </c>
      <c r="D101">
        <f t="shared" si="16"/>
        <v>0</v>
      </c>
      <c r="E101">
        <f t="shared" si="17"/>
        <v>0</v>
      </c>
      <c r="F101" s="13">
        <f t="shared" si="18"/>
        <v>0</v>
      </c>
      <c r="G101" s="13">
        <f t="shared" si="19"/>
        <v>0</v>
      </c>
      <c r="H101" s="13">
        <f t="shared" si="20"/>
        <v>0</v>
      </c>
      <c r="I101" s="34">
        <f t="shared" si="21"/>
        <v>0</v>
      </c>
      <c r="J101" s="34">
        <f t="shared" si="22"/>
        <v>0</v>
      </c>
      <c r="K101" s="34">
        <f t="shared" si="23"/>
        <v>0</v>
      </c>
      <c r="L101" s="34">
        <f t="shared" si="24"/>
        <v>0</v>
      </c>
      <c r="M101">
        <f t="shared" si="25"/>
        <v>0</v>
      </c>
    </row>
    <row r="102" spans="1:13" x14ac:dyDescent="0.35">
      <c r="A102">
        <f t="shared" si="13"/>
        <v>2013</v>
      </c>
      <c r="B102" t="str">
        <f t="shared" si="14"/>
        <v>Base</v>
      </c>
      <c r="C102">
        <f t="shared" si="15"/>
        <v>0</v>
      </c>
      <c r="D102">
        <f t="shared" si="16"/>
        <v>0</v>
      </c>
      <c r="E102">
        <f t="shared" si="17"/>
        <v>0</v>
      </c>
      <c r="F102" s="13">
        <f t="shared" si="18"/>
        <v>0</v>
      </c>
      <c r="G102" s="13">
        <f t="shared" si="19"/>
        <v>0</v>
      </c>
      <c r="H102" s="13">
        <f t="shared" si="20"/>
        <v>0</v>
      </c>
      <c r="I102" s="34">
        <f t="shared" si="21"/>
        <v>0</v>
      </c>
      <c r="J102" s="34">
        <f t="shared" si="22"/>
        <v>0</v>
      </c>
      <c r="K102" s="34">
        <f t="shared" si="23"/>
        <v>0</v>
      </c>
      <c r="L102" s="34">
        <f t="shared" si="24"/>
        <v>0</v>
      </c>
      <c r="M102">
        <f t="shared" si="25"/>
        <v>0</v>
      </c>
    </row>
    <row r="103" spans="1:13" x14ac:dyDescent="0.35">
      <c r="A103">
        <f t="shared" si="13"/>
        <v>2013</v>
      </c>
      <c r="B103" t="str">
        <f t="shared" si="14"/>
        <v>Base</v>
      </c>
      <c r="C103">
        <f t="shared" si="15"/>
        <v>0</v>
      </c>
      <c r="D103">
        <f t="shared" si="16"/>
        <v>0</v>
      </c>
      <c r="E103">
        <f t="shared" si="17"/>
        <v>0</v>
      </c>
      <c r="F103" s="13">
        <f t="shared" si="18"/>
        <v>0</v>
      </c>
      <c r="G103" s="13">
        <f t="shared" si="19"/>
        <v>0</v>
      </c>
      <c r="H103" s="13">
        <f t="shared" si="20"/>
        <v>0</v>
      </c>
      <c r="I103" s="34">
        <f t="shared" si="21"/>
        <v>0</v>
      </c>
      <c r="J103" s="34">
        <f t="shared" si="22"/>
        <v>0</v>
      </c>
      <c r="K103" s="34">
        <f t="shared" si="23"/>
        <v>0</v>
      </c>
      <c r="L103" s="34">
        <f t="shared" si="24"/>
        <v>0</v>
      </c>
      <c r="M103">
        <f t="shared" si="25"/>
        <v>0</v>
      </c>
    </row>
    <row r="104" spans="1:13" x14ac:dyDescent="0.35">
      <c r="A104">
        <f t="shared" si="13"/>
        <v>2013</v>
      </c>
      <c r="B104" t="str">
        <f t="shared" si="14"/>
        <v>Project</v>
      </c>
      <c r="C104" t="str">
        <f t="shared" si="15"/>
        <v>Example 1</v>
      </c>
      <c r="D104" t="str">
        <f t="shared" si="16"/>
        <v>Inbound</v>
      </c>
      <c r="E104" t="str">
        <f t="shared" si="17"/>
        <v>AM Peak</v>
      </c>
      <c r="F104" s="13">
        <f t="shared" si="18"/>
        <v>67.168980644150807</v>
      </c>
      <c r="G104" s="13">
        <f t="shared" si="19"/>
        <v>33.782262498624306</v>
      </c>
      <c r="H104" s="13">
        <f t="shared" si="20"/>
        <v>368.82518499528254</v>
      </c>
      <c r="I104" s="34">
        <f t="shared" si="21"/>
        <v>844.2</v>
      </c>
      <c r="J104" s="34">
        <f t="shared" si="22"/>
        <v>3894.9748150047171</v>
      </c>
      <c r="K104" s="34">
        <f t="shared" si="23"/>
        <v>25.969917719504149</v>
      </c>
      <c r="L104" s="34">
        <f t="shared" si="24"/>
        <v>201.14555385137606</v>
      </c>
      <c r="M104">
        <f t="shared" si="25"/>
        <v>0</v>
      </c>
    </row>
    <row r="105" spans="1:13" x14ac:dyDescent="0.35">
      <c r="A105">
        <f t="shared" si="13"/>
        <v>2013</v>
      </c>
      <c r="B105" t="str">
        <f t="shared" si="14"/>
        <v>Project</v>
      </c>
      <c r="C105" t="str">
        <f t="shared" si="15"/>
        <v>Example 1</v>
      </c>
      <c r="D105" t="str">
        <f t="shared" si="16"/>
        <v>Inbound</v>
      </c>
      <c r="E105" t="str">
        <f t="shared" si="17"/>
        <v>Midday</v>
      </c>
      <c r="F105" s="13">
        <f t="shared" si="18"/>
        <v>69.872848383953951</v>
      </c>
      <c r="G105" s="13">
        <f t="shared" si="19"/>
        <v>61.360621808304202</v>
      </c>
      <c r="H105" s="13">
        <f t="shared" si="20"/>
        <v>282.28741264100552</v>
      </c>
      <c r="I105" s="34">
        <f t="shared" si="21"/>
        <v>433.78818788291358</v>
      </c>
      <c r="J105" s="34">
        <f t="shared" si="22"/>
        <v>2732.8304852487158</v>
      </c>
      <c r="K105" s="34">
        <f t="shared" si="23"/>
        <v>3.4063893124744822</v>
      </c>
      <c r="L105" s="34">
        <f t="shared" si="24"/>
        <v>40.386394669588597</v>
      </c>
      <c r="M105">
        <f t="shared" si="25"/>
        <v>0</v>
      </c>
    </row>
    <row r="106" spans="1:13" x14ac:dyDescent="0.35">
      <c r="A106">
        <f t="shared" si="13"/>
        <v>2013</v>
      </c>
      <c r="B106" t="str">
        <f t="shared" si="14"/>
        <v>Project</v>
      </c>
      <c r="C106" t="str">
        <f t="shared" si="15"/>
        <v>Example 1</v>
      </c>
      <c r="D106" t="str">
        <f t="shared" si="16"/>
        <v>Inbound</v>
      </c>
      <c r="E106" t="str">
        <f t="shared" si="17"/>
        <v>PM Peak</v>
      </c>
      <c r="F106" s="13">
        <f t="shared" si="18"/>
        <v>68.410628134105764</v>
      </c>
      <c r="G106" s="13">
        <f t="shared" si="19"/>
        <v>36.327536924520793</v>
      </c>
      <c r="H106" s="13">
        <f t="shared" si="20"/>
        <v>351.89133768531451</v>
      </c>
      <c r="I106" s="34">
        <f t="shared" si="21"/>
        <v>676.81407361197762</v>
      </c>
      <c r="J106" s="34">
        <f t="shared" si="22"/>
        <v>3454.3878097465831</v>
      </c>
      <c r="K106" s="34">
        <f t="shared" si="23"/>
        <v>24.219211559012955</v>
      </c>
      <c r="L106" s="34">
        <f t="shared" si="24"/>
        <v>178.97314581687868</v>
      </c>
      <c r="M106">
        <f t="shared" si="25"/>
        <v>0</v>
      </c>
    </row>
    <row r="107" spans="1:13" x14ac:dyDescent="0.35">
      <c r="A107">
        <f t="shared" si="13"/>
        <v>2013</v>
      </c>
      <c r="B107" t="str">
        <f t="shared" si="14"/>
        <v>Project</v>
      </c>
      <c r="C107" t="str">
        <f t="shared" si="15"/>
        <v>Example 1</v>
      </c>
      <c r="D107" t="str">
        <f t="shared" si="16"/>
        <v>Inbound</v>
      </c>
      <c r="E107" t="str">
        <f t="shared" si="17"/>
        <v>Night</v>
      </c>
      <c r="F107" s="13">
        <f t="shared" si="18"/>
        <v>69.872971629845765</v>
      </c>
      <c r="G107" s="13">
        <f t="shared" si="19"/>
        <v>69.999990294316376</v>
      </c>
      <c r="H107" s="13">
        <f t="shared" si="20"/>
        <v>625.53084319526624</v>
      </c>
      <c r="I107" s="34">
        <f t="shared" si="21"/>
        <v>92.70457100591716</v>
      </c>
      <c r="J107" s="34">
        <f t="shared" si="22"/>
        <v>220.81088757396452</v>
      </c>
      <c r="K107" s="34">
        <f t="shared" si="23"/>
        <v>0</v>
      </c>
      <c r="L107" s="34">
        <f t="shared" si="24"/>
        <v>0</v>
      </c>
      <c r="M107">
        <f t="shared" si="25"/>
        <v>0</v>
      </c>
    </row>
    <row r="108" spans="1:13" x14ac:dyDescent="0.35">
      <c r="A108">
        <f t="shared" si="13"/>
        <v>2013</v>
      </c>
      <c r="B108" t="str">
        <f t="shared" si="14"/>
        <v>Project</v>
      </c>
      <c r="C108" t="str">
        <f t="shared" si="15"/>
        <v>Example 1</v>
      </c>
      <c r="D108" t="str">
        <f t="shared" si="16"/>
        <v>Inbound</v>
      </c>
      <c r="E108">
        <f t="shared" si="17"/>
        <v>0</v>
      </c>
      <c r="F108" s="13">
        <f t="shared" si="18"/>
        <v>0</v>
      </c>
      <c r="G108" s="13">
        <f t="shared" si="19"/>
        <v>0</v>
      </c>
      <c r="H108" s="13">
        <f t="shared" si="20"/>
        <v>0</v>
      </c>
      <c r="I108" s="34">
        <f t="shared" si="21"/>
        <v>0</v>
      </c>
      <c r="J108" s="34">
        <f t="shared" si="22"/>
        <v>0</v>
      </c>
      <c r="K108" s="34">
        <f t="shared" si="23"/>
        <v>0</v>
      </c>
      <c r="L108" s="34">
        <f t="shared" si="24"/>
        <v>0</v>
      </c>
      <c r="M108">
        <f t="shared" si="25"/>
        <v>0</v>
      </c>
    </row>
    <row r="109" spans="1:13" x14ac:dyDescent="0.35">
      <c r="A109">
        <f t="shared" si="13"/>
        <v>2013</v>
      </c>
      <c r="B109" t="str">
        <f t="shared" si="14"/>
        <v>Project</v>
      </c>
      <c r="C109" t="str">
        <f t="shared" si="15"/>
        <v>Example 1</v>
      </c>
      <c r="D109" t="str">
        <f t="shared" si="16"/>
        <v>Outbound</v>
      </c>
      <c r="E109" t="str">
        <f t="shared" si="17"/>
        <v>AM Peak</v>
      </c>
      <c r="F109" s="13">
        <f t="shared" si="18"/>
        <v>69.68341734498479</v>
      </c>
      <c r="G109" s="13">
        <f t="shared" si="19"/>
        <v>51.042621914289626</v>
      </c>
      <c r="H109" s="13">
        <f t="shared" si="20"/>
        <v>331.92327384404962</v>
      </c>
      <c r="I109" s="34">
        <f t="shared" si="21"/>
        <v>504.9</v>
      </c>
      <c r="J109" s="34">
        <f t="shared" si="22"/>
        <v>3151.1767261559503</v>
      </c>
      <c r="K109" s="34">
        <f t="shared" si="23"/>
        <v>8.6718482817471116</v>
      </c>
      <c r="L109" s="34">
        <f t="shared" si="24"/>
        <v>60.446153711084342</v>
      </c>
      <c r="M109">
        <f t="shared" si="25"/>
        <v>0</v>
      </c>
    </row>
    <row r="110" spans="1:13" x14ac:dyDescent="0.35">
      <c r="A110">
        <f t="shared" si="13"/>
        <v>2013</v>
      </c>
      <c r="B110" t="str">
        <f t="shared" si="14"/>
        <v>Project</v>
      </c>
      <c r="C110" t="str">
        <f t="shared" si="15"/>
        <v>Example 1</v>
      </c>
      <c r="D110" t="str">
        <f t="shared" si="16"/>
        <v>Outbound</v>
      </c>
      <c r="E110" t="str">
        <f t="shared" si="17"/>
        <v>Midday</v>
      </c>
      <c r="F110" s="13">
        <f t="shared" si="18"/>
        <v>69.864701891700008</v>
      </c>
      <c r="G110" s="13">
        <f t="shared" si="19"/>
        <v>61.681847514050666</v>
      </c>
      <c r="H110" s="13">
        <f t="shared" si="20"/>
        <v>279.20468007674805</v>
      </c>
      <c r="I110" s="34">
        <f t="shared" si="21"/>
        <v>444.61214754098359</v>
      </c>
      <c r="J110" s="34">
        <f t="shared" si="22"/>
        <v>2722.2773253877331</v>
      </c>
      <c r="K110" s="34">
        <f t="shared" si="23"/>
        <v>3.2682750967988512</v>
      </c>
      <c r="L110" s="34">
        <f t="shared" si="24"/>
        <v>38.325743517790087</v>
      </c>
      <c r="M110">
        <f t="shared" si="25"/>
        <v>0</v>
      </c>
    </row>
    <row r="111" spans="1:13" x14ac:dyDescent="0.35">
      <c r="A111">
        <f t="shared" si="13"/>
        <v>2013</v>
      </c>
      <c r="B111" t="str">
        <f t="shared" si="14"/>
        <v>Project</v>
      </c>
      <c r="C111" t="str">
        <f t="shared" si="15"/>
        <v>Example 1</v>
      </c>
      <c r="D111" t="str">
        <f t="shared" si="16"/>
        <v>Outbound</v>
      </c>
      <c r="E111" t="str">
        <f t="shared" si="17"/>
        <v>PM Peak</v>
      </c>
      <c r="F111" s="13">
        <f t="shared" si="18"/>
        <v>63.917380001810031</v>
      </c>
      <c r="G111" s="13">
        <f t="shared" si="19"/>
        <v>23.138085493142455</v>
      </c>
      <c r="H111" s="13">
        <f t="shared" si="20"/>
        <v>375.78706346974286</v>
      </c>
      <c r="I111" s="34">
        <f t="shared" si="21"/>
        <v>913.5</v>
      </c>
      <c r="J111" s="34">
        <f t="shared" si="22"/>
        <v>3999.7129365302571</v>
      </c>
      <c r="K111" s="34">
        <f t="shared" si="23"/>
        <v>55.468393875839325</v>
      </c>
      <c r="L111" s="34">
        <f t="shared" si="24"/>
        <v>437.73040184967937</v>
      </c>
      <c r="M111">
        <f t="shared" si="25"/>
        <v>0</v>
      </c>
    </row>
    <row r="112" spans="1:13" x14ac:dyDescent="0.35">
      <c r="A112">
        <f t="shared" si="13"/>
        <v>2013</v>
      </c>
      <c r="B112" t="str">
        <f t="shared" si="14"/>
        <v>Project</v>
      </c>
      <c r="C112" t="str">
        <f t="shared" si="15"/>
        <v>Example 1</v>
      </c>
      <c r="D112" t="str">
        <f t="shared" si="16"/>
        <v>Outbound</v>
      </c>
      <c r="E112" t="str">
        <f t="shared" si="17"/>
        <v>Night</v>
      </c>
      <c r="F112" s="13">
        <f t="shared" si="18"/>
        <v>69.759424696429932</v>
      </c>
      <c r="G112" s="13">
        <f t="shared" si="19"/>
        <v>69.999989061728186</v>
      </c>
      <c r="H112" s="13">
        <f t="shared" si="20"/>
        <v>694.80000000000018</v>
      </c>
      <c r="I112" s="34">
        <f t="shared" si="21"/>
        <v>104.39999999999998</v>
      </c>
      <c r="J112" s="34">
        <f t="shared" si="22"/>
        <v>228.8</v>
      </c>
      <c r="K112" s="34">
        <f t="shared" si="23"/>
        <v>0</v>
      </c>
      <c r="L112" s="34">
        <f t="shared" si="24"/>
        <v>0</v>
      </c>
      <c r="M112">
        <f t="shared" si="25"/>
        <v>0</v>
      </c>
    </row>
    <row r="113" spans="1:13" x14ac:dyDescent="0.35">
      <c r="A113">
        <f t="shared" si="13"/>
        <v>2013</v>
      </c>
      <c r="B113" t="str">
        <f t="shared" si="14"/>
        <v>Project</v>
      </c>
      <c r="C113" t="str">
        <f t="shared" si="15"/>
        <v>Example 1</v>
      </c>
      <c r="D113" t="str">
        <f t="shared" si="16"/>
        <v>Outbound</v>
      </c>
      <c r="E113">
        <f t="shared" si="17"/>
        <v>0</v>
      </c>
      <c r="F113" s="13">
        <f t="shared" si="18"/>
        <v>0</v>
      </c>
      <c r="G113" s="13">
        <f t="shared" si="19"/>
        <v>0</v>
      </c>
      <c r="H113" s="13">
        <f t="shared" si="20"/>
        <v>0</v>
      </c>
      <c r="I113" s="34">
        <f t="shared" si="21"/>
        <v>0</v>
      </c>
      <c r="J113" s="34">
        <f t="shared" si="22"/>
        <v>0</v>
      </c>
      <c r="K113" s="34">
        <f t="shared" si="23"/>
        <v>0</v>
      </c>
      <c r="L113" s="34">
        <f t="shared" si="24"/>
        <v>0</v>
      </c>
      <c r="M113">
        <f t="shared" si="25"/>
        <v>0</v>
      </c>
    </row>
    <row r="114" spans="1:13" x14ac:dyDescent="0.35">
      <c r="A114">
        <f t="shared" si="13"/>
        <v>2013</v>
      </c>
      <c r="B114" t="str">
        <f t="shared" si="14"/>
        <v>Project</v>
      </c>
      <c r="C114" t="str">
        <f t="shared" si="15"/>
        <v>Ex2</v>
      </c>
      <c r="D114" t="str">
        <f t="shared" si="16"/>
        <v>EB</v>
      </c>
      <c r="E114" t="str">
        <f t="shared" si="17"/>
        <v>AM Peak</v>
      </c>
      <c r="F114" s="13">
        <f t="shared" si="18"/>
        <v>69.006286514196205</v>
      </c>
      <c r="G114" s="13">
        <f t="shared" si="19"/>
        <v>53.378019179136331</v>
      </c>
      <c r="H114" s="13">
        <f t="shared" si="20"/>
        <v>294.22946985539329</v>
      </c>
      <c r="I114" s="34">
        <f t="shared" si="21"/>
        <v>720</v>
      </c>
      <c r="J114" s="34">
        <f t="shared" si="22"/>
        <v>3185.7705301446067</v>
      </c>
      <c r="K114" s="34">
        <f t="shared" si="23"/>
        <v>7.5673759501306881</v>
      </c>
      <c r="L114" s="34">
        <f t="shared" si="24"/>
        <v>133.59270084020432</v>
      </c>
      <c r="M114">
        <f t="shared" si="25"/>
        <v>0</v>
      </c>
    </row>
    <row r="115" spans="1:13" x14ac:dyDescent="0.35">
      <c r="A115">
        <f t="shared" si="13"/>
        <v>2013</v>
      </c>
      <c r="B115" t="str">
        <f t="shared" si="14"/>
        <v>Project</v>
      </c>
      <c r="C115" t="str">
        <f t="shared" si="15"/>
        <v>Ex2</v>
      </c>
      <c r="D115" t="str">
        <f t="shared" si="16"/>
        <v>EB</v>
      </c>
      <c r="E115" t="str">
        <f t="shared" si="17"/>
        <v>Midday</v>
      </c>
      <c r="F115" s="13">
        <f t="shared" si="18"/>
        <v>69.980824660047233</v>
      </c>
      <c r="G115" s="13">
        <f t="shared" si="19"/>
        <v>67.365575563704269</v>
      </c>
      <c r="H115" s="13">
        <f t="shared" si="20"/>
        <v>164.04446748061162</v>
      </c>
      <c r="I115" s="34">
        <f t="shared" si="21"/>
        <v>360</v>
      </c>
      <c r="J115" s="34">
        <f t="shared" si="22"/>
        <v>2205.9555325193878</v>
      </c>
      <c r="K115" s="34">
        <f t="shared" si="23"/>
        <v>1.0551094952422959</v>
      </c>
      <c r="L115" s="34">
        <f t="shared" si="24"/>
        <v>20.770185033691121</v>
      </c>
      <c r="M115">
        <f t="shared" si="25"/>
        <v>0</v>
      </c>
    </row>
    <row r="116" spans="1:13" x14ac:dyDescent="0.35">
      <c r="A116">
        <f t="shared" si="13"/>
        <v>2013</v>
      </c>
      <c r="B116" t="str">
        <f t="shared" si="14"/>
        <v>Project</v>
      </c>
      <c r="C116" t="str">
        <f t="shared" si="15"/>
        <v>Ex2</v>
      </c>
      <c r="D116" t="str">
        <f t="shared" si="16"/>
        <v>EB</v>
      </c>
      <c r="E116" t="str">
        <f t="shared" si="17"/>
        <v>PM Peak</v>
      </c>
      <c r="F116" s="13">
        <f t="shared" si="18"/>
        <v>69.460724080002421</v>
      </c>
      <c r="G116" s="13">
        <f t="shared" si="19"/>
        <v>48.445999187166173</v>
      </c>
      <c r="H116" s="13">
        <f t="shared" si="20"/>
        <v>328.2988012017106</v>
      </c>
      <c r="I116" s="34">
        <f t="shared" si="21"/>
        <v>539.99999999999989</v>
      </c>
      <c r="J116" s="34">
        <f t="shared" si="22"/>
        <v>3181.7011987982892</v>
      </c>
      <c r="K116" s="34">
        <f t="shared" si="23"/>
        <v>11.57209756198789</v>
      </c>
      <c r="L116" s="34">
        <f t="shared" si="24"/>
        <v>227.94634541939172</v>
      </c>
      <c r="M116">
        <f t="shared" si="25"/>
        <v>0</v>
      </c>
    </row>
    <row r="117" spans="1:13" x14ac:dyDescent="0.35">
      <c r="A117">
        <f t="shared" si="13"/>
        <v>2013</v>
      </c>
      <c r="B117" t="str">
        <f t="shared" si="14"/>
        <v>Project</v>
      </c>
      <c r="C117" t="str">
        <f t="shared" si="15"/>
        <v>Ex2</v>
      </c>
      <c r="D117" t="str">
        <f t="shared" si="16"/>
        <v>EB</v>
      </c>
      <c r="E117" t="str">
        <f t="shared" si="17"/>
        <v>Night</v>
      </c>
      <c r="F117" s="13">
        <f t="shared" si="18"/>
        <v>69.950648992548992</v>
      </c>
      <c r="G117" s="13">
        <f t="shared" si="19"/>
        <v>69.999999115078083</v>
      </c>
      <c r="H117" s="13">
        <f t="shared" si="20"/>
        <v>539.93333333333339</v>
      </c>
      <c r="I117" s="34">
        <f t="shared" si="21"/>
        <v>71.991111111111081</v>
      </c>
      <c r="J117" s="34">
        <f t="shared" si="22"/>
        <v>157.98049382716047</v>
      </c>
      <c r="K117" s="34">
        <f t="shared" si="23"/>
        <v>0</v>
      </c>
      <c r="L117" s="34">
        <f t="shared" si="24"/>
        <v>0</v>
      </c>
      <c r="M117">
        <f t="shared" si="25"/>
        <v>0</v>
      </c>
    </row>
    <row r="118" spans="1:13" x14ac:dyDescent="0.35">
      <c r="A118">
        <f t="shared" si="13"/>
        <v>2013</v>
      </c>
      <c r="B118" t="str">
        <f t="shared" si="14"/>
        <v>Project</v>
      </c>
      <c r="C118" t="str">
        <f t="shared" si="15"/>
        <v>Ex2</v>
      </c>
      <c r="D118" t="str">
        <f t="shared" si="16"/>
        <v>EB</v>
      </c>
      <c r="E118">
        <f t="shared" si="17"/>
        <v>0</v>
      </c>
      <c r="F118" s="13">
        <f t="shared" si="18"/>
        <v>0</v>
      </c>
      <c r="G118" s="13">
        <f t="shared" si="19"/>
        <v>0</v>
      </c>
      <c r="H118" s="13">
        <f t="shared" si="20"/>
        <v>0</v>
      </c>
      <c r="I118" s="34">
        <f t="shared" si="21"/>
        <v>0</v>
      </c>
      <c r="J118" s="34">
        <f t="shared" si="22"/>
        <v>0</v>
      </c>
      <c r="K118" s="34">
        <f t="shared" si="23"/>
        <v>0</v>
      </c>
      <c r="L118" s="34">
        <f t="shared" si="24"/>
        <v>0</v>
      </c>
      <c r="M118">
        <f t="shared" si="25"/>
        <v>0</v>
      </c>
    </row>
    <row r="119" spans="1:13" x14ac:dyDescent="0.35">
      <c r="A119">
        <f t="shared" si="13"/>
        <v>2013</v>
      </c>
      <c r="B119" t="str">
        <f t="shared" si="14"/>
        <v>Project</v>
      </c>
      <c r="C119" t="str">
        <f t="shared" si="15"/>
        <v>Ex2</v>
      </c>
      <c r="D119" t="str">
        <f t="shared" si="16"/>
        <v>WB</v>
      </c>
      <c r="E119" t="str">
        <f t="shared" si="17"/>
        <v>AM Peak</v>
      </c>
      <c r="F119" s="13">
        <f t="shared" si="18"/>
        <v>69.899033103076988</v>
      </c>
      <c r="G119" s="13">
        <f t="shared" si="19"/>
        <v>65.482890510688534</v>
      </c>
      <c r="H119" s="13">
        <f t="shared" si="20"/>
        <v>241.34067781779464</v>
      </c>
      <c r="I119" s="34">
        <f t="shared" si="21"/>
        <v>449.99999999999994</v>
      </c>
      <c r="J119" s="34">
        <f t="shared" si="22"/>
        <v>2358.6593221822054</v>
      </c>
      <c r="K119" s="34">
        <f t="shared" si="23"/>
        <v>1.5905033029456426</v>
      </c>
      <c r="L119" s="34">
        <f t="shared" si="24"/>
        <v>23.031188712260551</v>
      </c>
      <c r="M119">
        <f t="shared" si="25"/>
        <v>0</v>
      </c>
    </row>
    <row r="120" spans="1:13" x14ac:dyDescent="0.35">
      <c r="A120">
        <f t="shared" si="13"/>
        <v>2013</v>
      </c>
      <c r="B120" t="str">
        <f t="shared" si="14"/>
        <v>Project</v>
      </c>
      <c r="C120" t="str">
        <f t="shared" si="15"/>
        <v>Ex2</v>
      </c>
      <c r="D120" t="str">
        <f t="shared" si="16"/>
        <v>WB</v>
      </c>
      <c r="E120" t="str">
        <f t="shared" si="17"/>
        <v>Midday</v>
      </c>
      <c r="F120" s="13">
        <f t="shared" si="18"/>
        <v>69.980790186561805</v>
      </c>
      <c r="G120" s="13">
        <f t="shared" si="19"/>
        <v>67.334685893055493</v>
      </c>
      <c r="H120" s="13">
        <f t="shared" si="20"/>
        <v>164.20141448592091</v>
      </c>
      <c r="I120" s="34">
        <f t="shared" si="21"/>
        <v>359.99999999999994</v>
      </c>
      <c r="J120" s="34">
        <f t="shared" si="22"/>
        <v>2225.7985855140792</v>
      </c>
      <c r="K120" s="34">
        <f t="shared" si="23"/>
        <v>1.0676895450432582</v>
      </c>
      <c r="L120" s="34">
        <f t="shared" si="24"/>
        <v>21.037936023351882</v>
      </c>
      <c r="M120">
        <f t="shared" si="25"/>
        <v>0</v>
      </c>
    </row>
    <row r="121" spans="1:13" x14ac:dyDescent="0.35">
      <c r="A121">
        <f t="shared" si="13"/>
        <v>2013</v>
      </c>
      <c r="B121" t="str">
        <f t="shared" si="14"/>
        <v>Project</v>
      </c>
      <c r="C121" t="str">
        <f t="shared" si="15"/>
        <v>Ex2</v>
      </c>
      <c r="D121" t="str">
        <f t="shared" si="16"/>
        <v>WB</v>
      </c>
      <c r="E121" t="str">
        <f t="shared" si="17"/>
        <v>PM Peak</v>
      </c>
      <c r="F121" s="13">
        <f t="shared" si="18"/>
        <v>67.795286159364451</v>
      </c>
      <c r="G121" s="13">
        <f t="shared" si="19"/>
        <v>47.261628377769924</v>
      </c>
      <c r="H121" s="13">
        <f t="shared" si="20"/>
        <v>284.17751000494445</v>
      </c>
      <c r="I121" s="34">
        <f t="shared" si="21"/>
        <v>810.00000000000023</v>
      </c>
      <c r="J121" s="34">
        <f t="shared" si="22"/>
        <v>3205.8224899950555</v>
      </c>
      <c r="K121" s="34">
        <f t="shared" si="23"/>
        <v>12.661074271447303</v>
      </c>
      <c r="L121" s="34">
        <f t="shared" si="24"/>
        <v>215.87955362685366</v>
      </c>
      <c r="M121">
        <f t="shared" si="25"/>
        <v>0</v>
      </c>
    </row>
    <row r="122" spans="1:13" x14ac:dyDescent="0.35">
      <c r="A122">
        <f t="shared" si="13"/>
        <v>2013</v>
      </c>
      <c r="B122" t="str">
        <f t="shared" si="14"/>
        <v>Project</v>
      </c>
      <c r="C122" t="str">
        <f t="shared" si="15"/>
        <v>Ex2</v>
      </c>
      <c r="D122" t="str">
        <f t="shared" si="16"/>
        <v>WB</v>
      </c>
      <c r="E122" t="str">
        <f t="shared" si="17"/>
        <v>Night</v>
      </c>
      <c r="F122" s="13">
        <f t="shared" si="18"/>
        <v>69.897026616737691</v>
      </c>
      <c r="G122" s="13">
        <f t="shared" si="19"/>
        <v>69.999998855523174</v>
      </c>
      <c r="H122" s="13">
        <f t="shared" si="20"/>
        <v>630.10500000000002</v>
      </c>
      <c r="I122" s="34">
        <f t="shared" si="21"/>
        <v>63.010499999999979</v>
      </c>
      <c r="J122" s="34">
        <f t="shared" si="22"/>
        <v>167.02783333333332</v>
      </c>
      <c r="K122" s="34">
        <f t="shared" si="23"/>
        <v>0</v>
      </c>
      <c r="L122" s="34">
        <f t="shared" si="24"/>
        <v>0</v>
      </c>
      <c r="M122">
        <f t="shared" si="25"/>
        <v>0</v>
      </c>
    </row>
    <row r="123" spans="1:13" x14ac:dyDescent="0.35">
      <c r="A123">
        <f t="shared" si="13"/>
        <v>2013</v>
      </c>
      <c r="B123" t="str">
        <f t="shared" si="14"/>
        <v>Project</v>
      </c>
      <c r="C123" t="str">
        <f t="shared" si="15"/>
        <v>Ex2</v>
      </c>
      <c r="D123" t="str">
        <f t="shared" si="16"/>
        <v>WB</v>
      </c>
      <c r="E123">
        <f t="shared" si="17"/>
        <v>0</v>
      </c>
      <c r="F123" s="13">
        <f t="shared" si="18"/>
        <v>0</v>
      </c>
      <c r="G123" s="13">
        <f t="shared" si="19"/>
        <v>0</v>
      </c>
      <c r="H123" s="13">
        <f t="shared" si="20"/>
        <v>0</v>
      </c>
      <c r="I123" s="34">
        <f t="shared" si="21"/>
        <v>0</v>
      </c>
      <c r="J123" s="34">
        <f t="shared" si="22"/>
        <v>0</v>
      </c>
      <c r="K123" s="34">
        <f t="shared" si="23"/>
        <v>0</v>
      </c>
      <c r="L123" s="34">
        <f t="shared" si="24"/>
        <v>0</v>
      </c>
      <c r="M123">
        <f t="shared" si="25"/>
        <v>0</v>
      </c>
    </row>
    <row r="124" spans="1:13" x14ac:dyDescent="0.35">
      <c r="A124">
        <f t="shared" si="13"/>
        <v>2013</v>
      </c>
      <c r="B124" t="str">
        <f t="shared" si="14"/>
        <v>Project</v>
      </c>
      <c r="C124">
        <f t="shared" si="15"/>
        <v>0</v>
      </c>
      <c r="D124">
        <f t="shared" si="16"/>
        <v>0</v>
      </c>
      <c r="E124">
        <f t="shared" si="17"/>
        <v>0</v>
      </c>
      <c r="F124" s="13">
        <f t="shared" si="18"/>
        <v>0</v>
      </c>
      <c r="G124" s="13">
        <f t="shared" si="19"/>
        <v>0</v>
      </c>
      <c r="H124" s="13">
        <f t="shared" si="20"/>
        <v>0</v>
      </c>
      <c r="I124" s="34">
        <f t="shared" si="21"/>
        <v>0</v>
      </c>
      <c r="J124" s="34">
        <f t="shared" si="22"/>
        <v>0</v>
      </c>
      <c r="K124" s="34">
        <f t="shared" si="23"/>
        <v>0</v>
      </c>
      <c r="L124" s="34">
        <f t="shared" si="24"/>
        <v>0</v>
      </c>
      <c r="M124">
        <f t="shared" si="25"/>
        <v>0</v>
      </c>
    </row>
    <row r="125" spans="1:13" x14ac:dyDescent="0.35">
      <c r="A125">
        <f t="shared" si="13"/>
        <v>2013</v>
      </c>
      <c r="B125" t="str">
        <f t="shared" si="14"/>
        <v>Project</v>
      </c>
      <c r="C125">
        <f t="shared" si="15"/>
        <v>0</v>
      </c>
      <c r="D125">
        <f t="shared" si="16"/>
        <v>0</v>
      </c>
      <c r="E125">
        <f t="shared" si="17"/>
        <v>0</v>
      </c>
      <c r="F125" s="13">
        <f t="shared" si="18"/>
        <v>0</v>
      </c>
      <c r="G125" s="13">
        <f t="shared" si="19"/>
        <v>0</v>
      </c>
      <c r="H125" s="13">
        <f t="shared" si="20"/>
        <v>0</v>
      </c>
      <c r="I125" s="34">
        <f t="shared" si="21"/>
        <v>0</v>
      </c>
      <c r="J125" s="34">
        <f t="shared" si="22"/>
        <v>0</v>
      </c>
      <c r="K125" s="34">
        <f t="shared" si="23"/>
        <v>0</v>
      </c>
      <c r="L125" s="34">
        <f t="shared" si="24"/>
        <v>0</v>
      </c>
      <c r="M125">
        <f t="shared" si="25"/>
        <v>0</v>
      </c>
    </row>
    <row r="126" spans="1:13" x14ac:dyDescent="0.35">
      <c r="A126">
        <f t="shared" si="13"/>
        <v>2013</v>
      </c>
      <c r="B126" t="str">
        <f t="shared" si="14"/>
        <v>Project</v>
      </c>
      <c r="C126">
        <f t="shared" si="15"/>
        <v>0</v>
      </c>
      <c r="D126">
        <f t="shared" si="16"/>
        <v>0</v>
      </c>
      <c r="E126">
        <f t="shared" si="17"/>
        <v>0</v>
      </c>
      <c r="F126" s="13">
        <f t="shared" si="18"/>
        <v>0</v>
      </c>
      <c r="G126" s="13">
        <f t="shared" si="19"/>
        <v>0</v>
      </c>
      <c r="H126" s="13">
        <f t="shared" si="20"/>
        <v>0</v>
      </c>
      <c r="I126" s="34">
        <f t="shared" si="21"/>
        <v>0</v>
      </c>
      <c r="J126" s="34">
        <f t="shared" si="22"/>
        <v>0</v>
      </c>
      <c r="K126" s="34">
        <f t="shared" si="23"/>
        <v>0</v>
      </c>
      <c r="L126" s="34">
        <f t="shared" si="24"/>
        <v>0</v>
      </c>
      <c r="M126">
        <f t="shared" si="25"/>
        <v>0</v>
      </c>
    </row>
    <row r="127" spans="1:13" x14ac:dyDescent="0.35">
      <c r="A127">
        <f t="shared" si="13"/>
        <v>2013</v>
      </c>
      <c r="B127" t="str">
        <f t="shared" si="14"/>
        <v>Project</v>
      </c>
      <c r="C127">
        <f t="shared" si="15"/>
        <v>0</v>
      </c>
      <c r="D127">
        <f t="shared" si="16"/>
        <v>0</v>
      </c>
      <c r="E127">
        <f t="shared" si="17"/>
        <v>0</v>
      </c>
      <c r="F127" s="13">
        <f t="shared" si="18"/>
        <v>0</v>
      </c>
      <c r="G127" s="13">
        <f t="shared" si="19"/>
        <v>0</v>
      </c>
      <c r="H127" s="13">
        <f t="shared" si="20"/>
        <v>0</v>
      </c>
      <c r="I127" s="34">
        <f t="shared" si="21"/>
        <v>0</v>
      </c>
      <c r="J127" s="34">
        <f t="shared" si="22"/>
        <v>0</v>
      </c>
      <c r="K127" s="34">
        <f t="shared" si="23"/>
        <v>0</v>
      </c>
      <c r="L127" s="34">
        <f t="shared" si="24"/>
        <v>0</v>
      </c>
      <c r="M127">
        <f t="shared" si="25"/>
        <v>0</v>
      </c>
    </row>
    <row r="128" spans="1:13" x14ac:dyDescent="0.35">
      <c r="A128">
        <f t="shared" si="13"/>
        <v>2013</v>
      </c>
      <c r="B128" t="str">
        <f t="shared" si="14"/>
        <v>Project</v>
      </c>
      <c r="C128">
        <f t="shared" si="15"/>
        <v>0</v>
      </c>
      <c r="D128">
        <f t="shared" si="16"/>
        <v>0</v>
      </c>
      <c r="E128">
        <f t="shared" si="17"/>
        <v>0</v>
      </c>
      <c r="F128" s="13">
        <f t="shared" si="18"/>
        <v>0</v>
      </c>
      <c r="G128" s="13">
        <f t="shared" si="19"/>
        <v>0</v>
      </c>
      <c r="H128" s="13">
        <f t="shared" si="20"/>
        <v>0</v>
      </c>
      <c r="I128" s="34">
        <f t="shared" si="21"/>
        <v>0</v>
      </c>
      <c r="J128" s="34">
        <f t="shared" si="22"/>
        <v>0</v>
      </c>
      <c r="K128" s="34">
        <f t="shared" si="23"/>
        <v>0</v>
      </c>
      <c r="L128" s="34">
        <f t="shared" si="24"/>
        <v>0</v>
      </c>
      <c r="M128">
        <f t="shared" si="25"/>
        <v>0</v>
      </c>
    </row>
    <row r="129" spans="1:13" x14ac:dyDescent="0.35">
      <c r="A129">
        <f t="shared" si="13"/>
        <v>2013</v>
      </c>
      <c r="B129" t="str">
        <f t="shared" si="14"/>
        <v>Project</v>
      </c>
      <c r="C129">
        <f t="shared" si="15"/>
        <v>0</v>
      </c>
      <c r="D129">
        <f t="shared" si="16"/>
        <v>0</v>
      </c>
      <c r="E129">
        <f t="shared" si="17"/>
        <v>0</v>
      </c>
      <c r="F129" s="13">
        <f t="shared" si="18"/>
        <v>0</v>
      </c>
      <c r="G129" s="13">
        <f t="shared" si="19"/>
        <v>0</v>
      </c>
      <c r="H129" s="13">
        <f t="shared" si="20"/>
        <v>0</v>
      </c>
      <c r="I129" s="34">
        <f t="shared" si="21"/>
        <v>0</v>
      </c>
      <c r="J129" s="34">
        <f t="shared" si="22"/>
        <v>0</v>
      </c>
      <c r="K129" s="34">
        <f t="shared" si="23"/>
        <v>0</v>
      </c>
      <c r="L129" s="34">
        <f t="shared" si="24"/>
        <v>0</v>
      </c>
      <c r="M129">
        <f t="shared" si="25"/>
        <v>0</v>
      </c>
    </row>
    <row r="130" spans="1:13" x14ac:dyDescent="0.35">
      <c r="A130">
        <f t="shared" si="13"/>
        <v>2013</v>
      </c>
      <c r="B130" t="str">
        <f t="shared" si="14"/>
        <v>Project</v>
      </c>
      <c r="C130">
        <f t="shared" si="15"/>
        <v>0</v>
      </c>
      <c r="D130">
        <f t="shared" si="16"/>
        <v>0</v>
      </c>
      <c r="E130">
        <f t="shared" si="17"/>
        <v>0</v>
      </c>
      <c r="F130" s="13">
        <f t="shared" si="18"/>
        <v>0</v>
      </c>
      <c r="G130" s="13">
        <f t="shared" si="19"/>
        <v>0</v>
      </c>
      <c r="H130" s="13">
        <f t="shared" si="20"/>
        <v>0</v>
      </c>
      <c r="I130" s="34">
        <f t="shared" si="21"/>
        <v>0</v>
      </c>
      <c r="J130" s="34">
        <f t="shared" si="22"/>
        <v>0</v>
      </c>
      <c r="K130" s="34">
        <f t="shared" si="23"/>
        <v>0</v>
      </c>
      <c r="L130" s="34">
        <f t="shared" si="24"/>
        <v>0</v>
      </c>
      <c r="M130">
        <f t="shared" si="25"/>
        <v>0</v>
      </c>
    </row>
    <row r="131" spans="1:13" x14ac:dyDescent="0.35">
      <c r="A131">
        <f t="shared" si="13"/>
        <v>2013</v>
      </c>
      <c r="B131" t="str">
        <f t="shared" si="14"/>
        <v>Project</v>
      </c>
      <c r="C131">
        <f t="shared" si="15"/>
        <v>0</v>
      </c>
      <c r="D131">
        <f t="shared" si="16"/>
        <v>0</v>
      </c>
      <c r="E131">
        <f t="shared" si="17"/>
        <v>0</v>
      </c>
      <c r="F131" s="13">
        <f t="shared" si="18"/>
        <v>0</v>
      </c>
      <c r="G131" s="13">
        <f t="shared" si="19"/>
        <v>0</v>
      </c>
      <c r="H131" s="13">
        <f t="shared" si="20"/>
        <v>0</v>
      </c>
      <c r="I131" s="34">
        <f t="shared" si="21"/>
        <v>0</v>
      </c>
      <c r="J131" s="34">
        <f t="shared" si="22"/>
        <v>0</v>
      </c>
      <c r="K131" s="34">
        <f t="shared" si="23"/>
        <v>0</v>
      </c>
      <c r="L131" s="34">
        <f t="shared" si="24"/>
        <v>0</v>
      </c>
      <c r="M131">
        <f t="shared" si="25"/>
        <v>0</v>
      </c>
    </row>
    <row r="132" spans="1:13" x14ac:dyDescent="0.35">
      <c r="A132">
        <f t="shared" ref="A132:A195" si="26">INDEX(Model_Years,1,INDEX(Results,ROW()-ROW(A$3),3)+1)</f>
        <v>2013</v>
      </c>
      <c r="B132" t="str">
        <f t="shared" ref="B132:B195" si="27">INDEX(Cases,INDEX(Results,ROW()-ROW(B$3),4)+1)</f>
        <v>Project</v>
      </c>
      <c r="C132">
        <f t="shared" ref="C132:C195" si="28">INDEX(Segment_Names,INDEX(Results,ROW()-ROW(B$3),1))</f>
        <v>0</v>
      </c>
      <c r="D132">
        <f t="shared" ref="D132:D195" si="29">INDEX(Directions,INDEX(Results,ROW()-ROW(B$3),1),INDEX(Results,ROW()-ROW(B$3),2)+1)</f>
        <v>0</v>
      </c>
      <c r="E132">
        <f t="shared" ref="E132:E195" si="30">INDEX(Results,ROW()-ROW(B$3),5)</f>
        <v>0</v>
      </c>
      <c r="F132" s="13">
        <f t="shared" ref="F132:F195" si="31">INDEX(Results,ROW()-ROW(B$3),10)</f>
        <v>0</v>
      </c>
      <c r="G132" s="13">
        <f t="shared" ref="G132:G195" si="32">INDEX(Results,ROW()-ROW(B$3),7)</f>
        <v>0</v>
      </c>
      <c r="H132" s="13">
        <f t="shared" ref="H132:H195" si="33">INDEX(Results,ROW()-ROW($A$3),11)</f>
        <v>0</v>
      </c>
      <c r="I132" s="34">
        <f t="shared" ref="I132:I195" si="34">INDEX(Results,ROW()-ROW($A$3),12)</f>
        <v>0</v>
      </c>
      <c r="J132" s="34">
        <f t="shared" ref="J132:J195" si="35">INDEX(Results,ROW()-ROW(A$3),8)</f>
        <v>0</v>
      </c>
      <c r="K132" s="34">
        <f t="shared" ref="K132:K195" si="36">INDEX(Results,ROW()-ROW($A$3),14)</f>
        <v>0</v>
      </c>
      <c r="L132" s="34">
        <f t="shared" ref="L132:L195" si="37">INDEX(Results,ROW()-ROW($A$3),15)</f>
        <v>0</v>
      </c>
      <c r="M132">
        <f t="shared" ref="M132:M195" si="38">INDEX(Results,ROW()-ROW($A$3),16)</f>
        <v>0</v>
      </c>
    </row>
    <row r="133" spans="1:13" x14ac:dyDescent="0.35">
      <c r="A133">
        <f t="shared" si="26"/>
        <v>2013</v>
      </c>
      <c r="B133" t="str">
        <f t="shared" si="27"/>
        <v>Project</v>
      </c>
      <c r="C133">
        <f t="shared" si="28"/>
        <v>0</v>
      </c>
      <c r="D133">
        <f t="shared" si="29"/>
        <v>0</v>
      </c>
      <c r="E133">
        <f t="shared" si="30"/>
        <v>0</v>
      </c>
      <c r="F133" s="13">
        <f t="shared" si="31"/>
        <v>0</v>
      </c>
      <c r="G133" s="13">
        <f t="shared" si="32"/>
        <v>0</v>
      </c>
      <c r="H133" s="13">
        <f t="shared" si="33"/>
        <v>0</v>
      </c>
      <c r="I133" s="34">
        <f t="shared" si="34"/>
        <v>0</v>
      </c>
      <c r="J133" s="34">
        <f t="shared" si="35"/>
        <v>0</v>
      </c>
      <c r="K133" s="34">
        <f t="shared" si="36"/>
        <v>0</v>
      </c>
      <c r="L133" s="34">
        <f t="shared" si="37"/>
        <v>0</v>
      </c>
      <c r="M133">
        <f t="shared" si="38"/>
        <v>0</v>
      </c>
    </row>
    <row r="134" spans="1:13" x14ac:dyDescent="0.35">
      <c r="A134">
        <f t="shared" si="26"/>
        <v>2013</v>
      </c>
      <c r="B134" t="str">
        <f t="shared" si="27"/>
        <v>Project</v>
      </c>
      <c r="C134">
        <f t="shared" si="28"/>
        <v>0</v>
      </c>
      <c r="D134">
        <f t="shared" si="29"/>
        <v>0</v>
      </c>
      <c r="E134">
        <f t="shared" si="30"/>
        <v>0</v>
      </c>
      <c r="F134" s="13">
        <f t="shared" si="31"/>
        <v>0</v>
      </c>
      <c r="G134" s="13">
        <f t="shared" si="32"/>
        <v>0</v>
      </c>
      <c r="H134" s="13">
        <f t="shared" si="33"/>
        <v>0</v>
      </c>
      <c r="I134" s="34">
        <f t="shared" si="34"/>
        <v>0</v>
      </c>
      <c r="J134" s="34">
        <f t="shared" si="35"/>
        <v>0</v>
      </c>
      <c r="K134" s="34">
        <f t="shared" si="36"/>
        <v>0</v>
      </c>
      <c r="L134" s="34">
        <f t="shared" si="37"/>
        <v>0</v>
      </c>
      <c r="M134">
        <f t="shared" si="38"/>
        <v>0</v>
      </c>
    </row>
    <row r="135" spans="1:13" x14ac:dyDescent="0.35">
      <c r="A135">
        <f t="shared" si="26"/>
        <v>2013</v>
      </c>
      <c r="B135" t="str">
        <f t="shared" si="27"/>
        <v>Project</v>
      </c>
      <c r="C135">
        <f t="shared" si="28"/>
        <v>0</v>
      </c>
      <c r="D135">
        <f t="shared" si="29"/>
        <v>0</v>
      </c>
      <c r="E135">
        <f t="shared" si="30"/>
        <v>0</v>
      </c>
      <c r="F135" s="13">
        <f t="shared" si="31"/>
        <v>0</v>
      </c>
      <c r="G135" s="13">
        <f t="shared" si="32"/>
        <v>0</v>
      </c>
      <c r="H135" s="13">
        <f t="shared" si="33"/>
        <v>0</v>
      </c>
      <c r="I135" s="34">
        <f t="shared" si="34"/>
        <v>0</v>
      </c>
      <c r="J135" s="34">
        <f t="shared" si="35"/>
        <v>0</v>
      </c>
      <c r="K135" s="34">
        <f t="shared" si="36"/>
        <v>0</v>
      </c>
      <c r="L135" s="34">
        <f t="shared" si="37"/>
        <v>0</v>
      </c>
      <c r="M135">
        <f t="shared" si="38"/>
        <v>0</v>
      </c>
    </row>
    <row r="136" spans="1:13" x14ac:dyDescent="0.35">
      <c r="A136">
        <f t="shared" si="26"/>
        <v>2013</v>
      </c>
      <c r="B136" t="str">
        <f t="shared" si="27"/>
        <v>Project</v>
      </c>
      <c r="C136">
        <f t="shared" si="28"/>
        <v>0</v>
      </c>
      <c r="D136">
        <f t="shared" si="29"/>
        <v>0</v>
      </c>
      <c r="E136">
        <f t="shared" si="30"/>
        <v>0</v>
      </c>
      <c r="F136" s="13">
        <f t="shared" si="31"/>
        <v>0</v>
      </c>
      <c r="G136" s="13">
        <f t="shared" si="32"/>
        <v>0</v>
      </c>
      <c r="H136" s="13">
        <f t="shared" si="33"/>
        <v>0</v>
      </c>
      <c r="I136" s="34">
        <f t="shared" si="34"/>
        <v>0</v>
      </c>
      <c r="J136" s="34">
        <f t="shared" si="35"/>
        <v>0</v>
      </c>
      <c r="K136" s="34">
        <f t="shared" si="36"/>
        <v>0</v>
      </c>
      <c r="L136" s="34">
        <f t="shared" si="37"/>
        <v>0</v>
      </c>
      <c r="M136">
        <f t="shared" si="38"/>
        <v>0</v>
      </c>
    </row>
    <row r="137" spans="1:13" x14ac:dyDescent="0.35">
      <c r="A137">
        <f t="shared" si="26"/>
        <v>2013</v>
      </c>
      <c r="B137" t="str">
        <f t="shared" si="27"/>
        <v>Project</v>
      </c>
      <c r="C137">
        <f t="shared" si="28"/>
        <v>0</v>
      </c>
      <c r="D137">
        <f t="shared" si="29"/>
        <v>0</v>
      </c>
      <c r="E137">
        <f t="shared" si="30"/>
        <v>0</v>
      </c>
      <c r="F137" s="13">
        <f t="shared" si="31"/>
        <v>0</v>
      </c>
      <c r="G137" s="13">
        <f t="shared" si="32"/>
        <v>0</v>
      </c>
      <c r="H137" s="13">
        <f t="shared" si="33"/>
        <v>0</v>
      </c>
      <c r="I137" s="34">
        <f t="shared" si="34"/>
        <v>0</v>
      </c>
      <c r="J137" s="34">
        <f t="shared" si="35"/>
        <v>0</v>
      </c>
      <c r="K137" s="34">
        <f t="shared" si="36"/>
        <v>0</v>
      </c>
      <c r="L137" s="34">
        <f t="shared" si="37"/>
        <v>0</v>
      </c>
      <c r="M137">
        <f t="shared" si="38"/>
        <v>0</v>
      </c>
    </row>
    <row r="138" spans="1:13" x14ac:dyDescent="0.35">
      <c r="A138">
        <f t="shared" si="26"/>
        <v>2013</v>
      </c>
      <c r="B138" t="str">
        <f t="shared" si="27"/>
        <v>Project</v>
      </c>
      <c r="C138">
        <f t="shared" si="28"/>
        <v>0</v>
      </c>
      <c r="D138">
        <f t="shared" si="29"/>
        <v>0</v>
      </c>
      <c r="E138">
        <f t="shared" si="30"/>
        <v>0</v>
      </c>
      <c r="F138" s="13">
        <f t="shared" si="31"/>
        <v>0</v>
      </c>
      <c r="G138" s="13">
        <f t="shared" si="32"/>
        <v>0</v>
      </c>
      <c r="H138" s="13">
        <f t="shared" si="33"/>
        <v>0</v>
      </c>
      <c r="I138" s="34">
        <f t="shared" si="34"/>
        <v>0</v>
      </c>
      <c r="J138" s="34">
        <f t="shared" si="35"/>
        <v>0</v>
      </c>
      <c r="K138" s="34">
        <f t="shared" si="36"/>
        <v>0</v>
      </c>
      <c r="L138" s="34">
        <f t="shared" si="37"/>
        <v>0</v>
      </c>
      <c r="M138">
        <f t="shared" si="38"/>
        <v>0</v>
      </c>
    </row>
    <row r="139" spans="1:13" x14ac:dyDescent="0.35">
      <c r="A139">
        <f t="shared" si="26"/>
        <v>2013</v>
      </c>
      <c r="B139" t="str">
        <f t="shared" si="27"/>
        <v>Project</v>
      </c>
      <c r="C139">
        <f t="shared" si="28"/>
        <v>0</v>
      </c>
      <c r="D139">
        <f t="shared" si="29"/>
        <v>0</v>
      </c>
      <c r="E139">
        <f t="shared" si="30"/>
        <v>0</v>
      </c>
      <c r="F139" s="13">
        <f t="shared" si="31"/>
        <v>0</v>
      </c>
      <c r="G139" s="13">
        <f t="shared" si="32"/>
        <v>0</v>
      </c>
      <c r="H139" s="13">
        <f t="shared" si="33"/>
        <v>0</v>
      </c>
      <c r="I139" s="34">
        <f t="shared" si="34"/>
        <v>0</v>
      </c>
      <c r="J139" s="34">
        <f t="shared" si="35"/>
        <v>0</v>
      </c>
      <c r="K139" s="34">
        <f t="shared" si="36"/>
        <v>0</v>
      </c>
      <c r="L139" s="34">
        <f t="shared" si="37"/>
        <v>0</v>
      </c>
      <c r="M139">
        <f t="shared" si="38"/>
        <v>0</v>
      </c>
    </row>
    <row r="140" spans="1:13" x14ac:dyDescent="0.35">
      <c r="A140">
        <f t="shared" si="26"/>
        <v>2013</v>
      </c>
      <c r="B140" t="str">
        <f t="shared" si="27"/>
        <v>Project</v>
      </c>
      <c r="C140">
        <f t="shared" si="28"/>
        <v>0</v>
      </c>
      <c r="D140">
        <f t="shared" si="29"/>
        <v>0</v>
      </c>
      <c r="E140">
        <f t="shared" si="30"/>
        <v>0</v>
      </c>
      <c r="F140" s="13">
        <f t="shared" si="31"/>
        <v>0</v>
      </c>
      <c r="G140" s="13">
        <f t="shared" si="32"/>
        <v>0</v>
      </c>
      <c r="H140" s="13">
        <f t="shared" si="33"/>
        <v>0</v>
      </c>
      <c r="I140" s="34">
        <f t="shared" si="34"/>
        <v>0</v>
      </c>
      <c r="J140" s="34">
        <f t="shared" si="35"/>
        <v>0</v>
      </c>
      <c r="K140" s="34">
        <f t="shared" si="36"/>
        <v>0</v>
      </c>
      <c r="L140" s="34">
        <f t="shared" si="37"/>
        <v>0</v>
      </c>
      <c r="M140">
        <f t="shared" si="38"/>
        <v>0</v>
      </c>
    </row>
    <row r="141" spans="1:13" x14ac:dyDescent="0.35">
      <c r="A141">
        <f t="shared" si="26"/>
        <v>2013</v>
      </c>
      <c r="B141" t="str">
        <f t="shared" si="27"/>
        <v>Project</v>
      </c>
      <c r="C141">
        <f t="shared" si="28"/>
        <v>0</v>
      </c>
      <c r="D141">
        <f t="shared" si="29"/>
        <v>0</v>
      </c>
      <c r="E141">
        <f t="shared" si="30"/>
        <v>0</v>
      </c>
      <c r="F141" s="13">
        <f t="shared" si="31"/>
        <v>0</v>
      </c>
      <c r="G141" s="13">
        <f t="shared" si="32"/>
        <v>0</v>
      </c>
      <c r="H141" s="13">
        <f t="shared" si="33"/>
        <v>0</v>
      </c>
      <c r="I141" s="34">
        <f t="shared" si="34"/>
        <v>0</v>
      </c>
      <c r="J141" s="34">
        <f t="shared" si="35"/>
        <v>0</v>
      </c>
      <c r="K141" s="34">
        <f t="shared" si="36"/>
        <v>0</v>
      </c>
      <c r="L141" s="34">
        <f t="shared" si="37"/>
        <v>0</v>
      </c>
      <c r="M141">
        <f t="shared" si="38"/>
        <v>0</v>
      </c>
    </row>
    <row r="142" spans="1:13" x14ac:dyDescent="0.35">
      <c r="A142">
        <f t="shared" si="26"/>
        <v>2013</v>
      </c>
      <c r="B142" t="str">
        <f t="shared" si="27"/>
        <v>Project</v>
      </c>
      <c r="C142">
        <f t="shared" si="28"/>
        <v>0</v>
      </c>
      <c r="D142">
        <f t="shared" si="29"/>
        <v>0</v>
      </c>
      <c r="E142">
        <f t="shared" si="30"/>
        <v>0</v>
      </c>
      <c r="F142" s="13">
        <f t="shared" si="31"/>
        <v>0</v>
      </c>
      <c r="G142" s="13">
        <f t="shared" si="32"/>
        <v>0</v>
      </c>
      <c r="H142" s="13">
        <f t="shared" si="33"/>
        <v>0</v>
      </c>
      <c r="I142" s="34">
        <f t="shared" si="34"/>
        <v>0</v>
      </c>
      <c r="J142" s="34">
        <f t="shared" si="35"/>
        <v>0</v>
      </c>
      <c r="K142" s="34">
        <f t="shared" si="36"/>
        <v>0</v>
      </c>
      <c r="L142" s="34">
        <f t="shared" si="37"/>
        <v>0</v>
      </c>
      <c r="M142">
        <f t="shared" si="38"/>
        <v>0</v>
      </c>
    </row>
    <row r="143" spans="1:13" x14ac:dyDescent="0.35">
      <c r="A143">
        <f t="shared" si="26"/>
        <v>2013</v>
      </c>
      <c r="B143" t="str">
        <f t="shared" si="27"/>
        <v>Project</v>
      </c>
      <c r="C143">
        <f t="shared" si="28"/>
        <v>0</v>
      </c>
      <c r="D143">
        <f t="shared" si="29"/>
        <v>0</v>
      </c>
      <c r="E143">
        <f t="shared" si="30"/>
        <v>0</v>
      </c>
      <c r="F143" s="13">
        <f t="shared" si="31"/>
        <v>0</v>
      </c>
      <c r="G143" s="13">
        <f t="shared" si="32"/>
        <v>0</v>
      </c>
      <c r="H143" s="13">
        <f t="shared" si="33"/>
        <v>0</v>
      </c>
      <c r="I143" s="34">
        <f t="shared" si="34"/>
        <v>0</v>
      </c>
      <c r="J143" s="34">
        <f t="shared" si="35"/>
        <v>0</v>
      </c>
      <c r="K143" s="34">
        <f t="shared" si="36"/>
        <v>0</v>
      </c>
      <c r="L143" s="34">
        <f t="shared" si="37"/>
        <v>0</v>
      </c>
      <c r="M143">
        <f t="shared" si="38"/>
        <v>0</v>
      </c>
    </row>
    <row r="144" spans="1:13" x14ac:dyDescent="0.35">
      <c r="A144">
        <f t="shared" si="26"/>
        <v>2013</v>
      </c>
      <c r="B144" t="str">
        <f t="shared" si="27"/>
        <v>Project</v>
      </c>
      <c r="C144">
        <f t="shared" si="28"/>
        <v>0</v>
      </c>
      <c r="D144">
        <f t="shared" si="29"/>
        <v>0</v>
      </c>
      <c r="E144">
        <f t="shared" si="30"/>
        <v>0</v>
      </c>
      <c r="F144" s="13">
        <f t="shared" si="31"/>
        <v>0</v>
      </c>
      <c r="G144" s="13">
        <f t="shared" si="32"/>
        <v>0</v>
      </c>
      <c r="H144" s="13">
        <f t="shared" si="33"/>
        <v>0</v>
      </c>
      <c r="I144" s="34">
        <f t="shared" si="34"/>
        <v>0</v>
      </c>
      <c r="J144" s="34">
        <f t="shared" si="35"/>
        <v>0</v>
      </c>
      <c r="K144" s="34">
        <f t="shared" si="36"/>
        <v>0</v>
      </c>
      <c r="L144" s="34">
        <f t="shared" si="37"/>
        <v>0</v>
      </c>
      <c r="M144">
        <f t="shared" si="38"/>
        <v>0</v>
      </c>
    </row>
    <row r="145" spans="1:13" x14ac:dyDescent="0.35">
      <c r="A145">
        <f t="shared" si="26"/>
        <v>2013</v>
      </c>
      <c r="B145" t="str">
        <f t="shared" si="27"/>
        <v>Project</v>
      </c>
      <c r="C145">
        <f t="shared" si="28"/>
        <v>0</v>
      </c>
      <c r="D145">
        <f t="shared" si="29"/>
        <v>0</v>
      </c>
      <c r="E145">
        <f t="shared" si="30"/>
        <v>0</v>
      </c>
      <c r="F145" s="13">
        <f t="shared" si="31"/>
        <v>0</v>
      </c>
      <c r="G145" s="13">
        <f t="shared" si="32"/>
        <v>0</v>
      </c>
      <c r="H145" s="13">
        <f t="shared" si="33"/>
        <v>0</v>
      </c>
      <c r="I145" s="34">
        <f t="shared" si="34"/>
        <v>0</v>
      </c>
      <c r="J145" s="34">
        <f t="shared" si="35"/>
        <v>0</v>
      </c>
      <c r="K145" s="34">
        <f t="shared" si="36"/>
        <v>0</v>
      </c>
      <c r="L145" s="34">
        <f t="shared" si="37"/>
        <v>0</v>
      </c>
      <c r="M145">
        <f t="shared" si="38"/>
        <v>0</v>
      </c>
    </row>
    <row r="146" spans="1:13" x14ac:dyDescent="0.35">
      <c r="A146">
        <f t="shared" si="26"/>
        <v>2013</v>
      </c>
      <c r="B146" t="str">
        <f t="shared" si="27"/>
        <v>Project</v>
      </c>
      <c r="C146">
        <f t="shared" si="28"/>
        <v>0</v>
      </c>
      <c r="D146">
        <f t="shared" si="29"/>
        <v>0</v>
      </c>
      <c r="E146">
        <f t="shared" si="30"/>
        <v>0</v>
      </c>
      <c r="F146" s="13">
        <f t="shared" si="31"/>
        <v>0</v>
      </c>
      <c r="G146" s="13">
        <f t="shared" si="32"/>
        <v>0</v>
      </c>
      <c r="H146" s="13">
        <f t="shared" si="33"/>
        <v>0</v>
      </c>
      <c r="I146" s="34">
        <f t="shared" si="34"/>
        <v>0</v>
      </c>
      <c r="J146" s="34">
        <f t="shared" si="35"/>
        <v>0</v>
      </c>
      <c r="K146" s="34">
        <f t="shared" si="36"/>
        <v>0</v>
      </c>
      <c r="L146" s="34">
        <f t="shared" si="37"/>
        <v>0</v>
      </c>
      <c r="M146">
        <f t="shared" si="38"/>
        <v>0</v>
      </c>
    </row>
    <row r="147" spans="1:13" x14ac:dyDescent="0.35">
      <c r="A147">
        <f t="shared" si="26"/>
        <v>2013</v>
      </c>
      <c r="B147" t="str">
        <f t="shared" si="27"/>
        <v>Project</v>
      </c>
      <c r="C147">
        <f t="shared" si="28"/>
        <v>0</v>
      </c>
      <c r="D147">
        <f t="shared" si="29"/>
        <v>0</v>
      </c>
      <c r="E147">
        <f t="shared" si="30"/>
        <v>0</v>
      </c>
      <c r="F147" s="13">
        <f t="shared" si="31"/>
        <v>0</v>
      </c>
      <c r="G147" s="13">
        <f t="shared" si="32"/>
        <v>0</v>
      </c>
      <c r="H147" s="13">
        <f t="shared" si="33"/>
        <v>0</v>
      </c>
      <c r="I147" s="34">
        <f t="shared" si="34"/>
        <v>0</v>
      </c>
      <c r="J147" s="34">
        <f t="shared" si="35"/>
        <v>0</v>
      </c>
      <c r="K147" s="34">
        <f t="shared" si="36"/>
        <v>0</v>
      </c>
      <c r="L147" s="34">
        <f t="shared" si="37"/>
        <v>0</v>
      </c>
      <c r="M147">
        <f t="shared" si="38"/>
        <v>0</v>
      </c>
    </row>
    <row r="148" spans="1:13" x14ac:dyDescent="0.35">
      <c r="A148">
        <f t="shared" si="26"/>
        <v>2013</v>
      </c>
      <c r="B148" t="str">
        <f t="shared" si="27"/>
        <v>Project</v>
      </c>
      <c r="C148">
        <f t="shared" si="28"/>
        <v>0</v>
      </c>
      <c r="D148">
        <f t="shared" si="29"/>
        <v>0</v>
      </c>
      <c r="E148">
        <f t="shared" si="30"/>
        <v>0</v>
      </c>
      <c r="F148" s="13">
        <f t="shared" si="31"/>
        <v>0</v>
      </c>
      <c r="G148" s="13">
        <f t="shared" si="32"/>
        <v>0</v>
      </c>
      <c r="H148" s="13">
        <f t="shared" si="33"/>
        <v>0</v>
      </c>
      <c r="I148" s="34">
        <f t="shared" si="34"/>
        <v>0</v>
      </c>
      <c r="J148" s="34">
        <f t="shared" si="35"/>
        <v>0</v>
      </c>
      <c r="K148" s="34">
        <f t="shared" si="36"/>
        <v>0</v>
      </c>
      <c r="L148" s="34">
        <f t="shared" si="37"/>
        <v>0</v>
      </c>
      <c r="M148">
        <f t="shared" si="38"/>
        <v>0</v>
      </c>
    </row>
    <row r="149" spans="1:13" x14ac:dyDescent="0.35">
      <c r="A149">
        <f t="shared" si="26"/>
        <v>2013</v>
      </c>
      <c r="B149" t="str">
        <f t="shared" si="27"/>
        <v>Project</v>
      </c>
      <c r="C149">
        <f t="shared" si="28"/>
        <v>0</v>
      </c>
      <c r="D149">
        <f t="shared" si="29"/>
        <v>0</v>
      </c>
      <c r="E149">
        <f t="shared" si="30"/>
        <v>0</v>
      </c>
      <c r="F149" s="13">
        <f t="shared" si="31"/>
        <v>0</v>
      </c>
      <c r="G149" s="13">
        <f t="shared" si="32"/>
        <v>0</v>
      </c>
      <c r="H149" s="13">
        <f t="shared" si="33"/>
        <v>0</v>
      </c>
      <c r="I149" s="34">
        <f t="shared" si="34"/>
        <v>0</v>
      </c>
      <c r="J149" s="34">
        <f t="shared" si="35"/>
        <v>0</v>
      </c>
      <c r="K149" s="34">
        <f t="shared" si="36"/>
        <v>0</v>
      </c>
      <c r="L149" s="34">
        <f t="shared" si="37"/>
        <v>0</v>
      </c>
      <c r="M149">
        <f t="shared" si="38"/>
        <v>0</v>
      </c>
    </row>
    <row r="150" spans="1:13" x14ac:dyDescent="0.35">
      <c r="A150">
        <f t="shared" si="26"/>
        <v>2013</v>
      </c>
      <c r="B150" t="str">
        <f t="shared" si="27"/>
        <v>Project</v>
      </c>
      <c r="C150">
        <f t="shared" si="28"/>
        <v>0</v>
      </c>
      <c r="D150">
        <f t="shared" si="29"/>
        <v>0</v>
      </c>
      <c r="E150">
        <f t="shared" si="30"/>
        <v>0</v>
      </c>
      <c r="F150" s="13">
        <f t="shared" si="31"/>
        <v>0</v>
      </c>
      <c r="G150" s="13">
        <f t="shared" si="32"/>
        <v>0</v>
      </c>
      <c r="H150" s="13">
        <f t="shared" si="33"/>
        <v>0</v>
      </c>
      <c r="I150" s="34">
        <f t="shared" si="34"/>
        <v>0</v>
      </c>
      <c r="J150" s="34">
        <f t="shared" si="35"/>
        <v>0</v>
      </c>
      <c r="K150" s="34">
        <f t="shared" si="36"/>
        <v>0</v>
      </c>
      <c r="L150" s="34">
        <f t="shared" si="37"/>
        <v>0</v>
      </c>
      <c r="M150">
        <f t="shared" si="38"/>
        <v>0</v>
      </c>
    </row>
    <row r="151" spans="1:13" x14ac:dyDescent="0.35">
      <c r="A151">
        <f t="shared" si="26"/>
        <v>2013</v>
      </c>
      <c r="B151" t="str">
        <f t="shared" si="27"/>
        <v>Project</v>
      </c>
      <c r="C151">
        <f t="shared" si="28"/>
        <v>0</v>
      </c>
      <c r="D151">
        <f t="shared" si="29"/>
        <v>0</v>
      </c>
      <c r="E151">
        <f t="shared" si="30"/>
        <v>0</v>
      </c>
      <c r="F151" s="13">
        <f t="shared" si="31"/>
        <v>0</v>
      </c>
      <c r="G151" s="13">
        <f t="shared" si="32"/>
        <v>0</v>
      </c>
      <c r="H151" s="13">
        <f t="shared" si="33"/>
        <v>0</v>
      </c>
      <c r="I151" s="34">
        <f t="shared" si="34"/>
        <v>0</v>
      </c>
      <c r="J151" s="34">
        <f t="shared" si="35"/>
        <v>0</v>
      </c>
      <c r="K151" s="34">
        <f t="shared" si="36"/>
        <v>0</v>
      </c>
      <c r="L151" s="34">
        <f t="shared" si="37"/>
        <v>0</v>
      </c>
      <c r="M151">
        <f t="shared" si="38"/>
        <v>0</v>
      </c>
    </row>
    <row r="152" spans="1:13" x14ac:dyDescent="0.35">
      <c r="A152">
        <f t="shared" si="26"/>
        <v>2013</v>
      </c>
      <c r="B152" t="str">
        <f t="shared" si="27"/>
        <v>Project</v>
      </c>
      <c r="C152">
        <f t="shared" si="28"/>
        <v>0</v>
      </c>
      <c r="D152">
        <f t="shared" si="29"/>
        <v>0</v>
      </c>
      <c r="E152">
        <f t="shared" si="30"/>
        <v>0</v>
      </c>
      <c r="F152" s="13">
        <f t="shared" si="31"/>
        <v>0</v>
      </c>
      <c r="G152" s="13">
        <f t="shared" si="32"/>
        <v>0</v>
      </c>
      <c r="H152" s="13">
        <f t="shared" si="33"/>
        <v>0</v>
      </c>
      <c r="I152" s="34">
        <f t="shared" si="34"/>
        <v>0</v>
      </c>
      <c r="J152" s="34">
        <f t="shared" si="35"/>
        <v>0</v>
      </c>
      <c r="K152" s="34">
        <f t="shared" si="36"/>
        <v>0</v>
      </c>
      <c r="L152" s="34">
        <f t="shared" si="37"/>
        <v>0</v>
      </c>
      <c r="M152">
        <f t="shared" si="38"/>
        <v>0</v>
      </c>
    </row>
    <row r="153" spans="1:13" x14ac:dyDescent="0.35">
      <c r="A153">
        <f t="shared" si="26"/>
        <v>2013</v>
      </c>
      <c r="B153" t="str">
        <f t="shared" si="27"/>
        <v>Project</v>
      </c>
      <c r="C153">
        <f t="shared" si="28"/>
        <v>0</v>
      </c>
      <c r="D153">
        <f t="shared" si="29"/>
        <v>0</v>
      </c>
      <c r="E153">
        <f t="shared" si="30"/>
        <v>0</v>
      </c>
      <c r="F153" s="13">
        <f t="shared" si="31"/>
        <v>0</v>
      </c>
      <c r="G153" s="13">
        <f t="shared" si="32"/>
        <v>0</v>
      </c>
      <c r="H153" s="13">
        <f t="shared" si="33"/>
        <v>0</v>
      </c>
      <c r="I153" s="34">
        <f t="shared" si="34"/>
        <v>0</v>
      </c>
      <c r="J153" s="34">
        <f t="shared" si="35"/>
        <v>0</v>
      </c>
      <c r="K153" s="34">
        <f t="shared" si="36"/>
        <v>0</v>
      </c>
      <c r="L153" s="34">
        <f t="shared" si="37"/>
        <v>0</v>
      </c>
      <c r="M153">
        <f t="shared" si="38"/>
        <v>0</v>
      </c>
    </row>
    <row r="154" spans="1:13" x14ac:dyDescent="0.35">
      <c r="A154">
        <f t="shared" si="26"/>
        <v>2013</v>
      </c>
      <c r="B154" t="str">
        <f t="shared" si="27"/>
        <v>Project</v>
      </c>
      <c r="C154">
        <f t="shared" si="28"/>
        <v>0</v>
      </c>
      <c r="D154">
        <f t="shared" si="29"/>
        <v>0</v>
      </c>
      <c r="E154">
        <f t="shared" si="30"/>
        <v>0</v>
      </c>
      <c r="F154" s="13">
        <f t="shared" si="31"/>
        <v>0</v>
      </c>
      <c r="G154" s="13">
        <f t="shared" si="32"/>
        <v>0</v>
      </c>
      <c r="H154" s="13">
        <f t="shared" si="33"/>
        <v>0</v>
      </c>
      <c r="I154" s="34">
        <f t="shared" si="34"/>
        <v>0</v>
      </c>
      <c r="J154" s="34">
        <f t="shared" si="35"/>
        <v>0</v>
      </c>
      <c r="K154" s="34">
        <f t="shared" si="36"/>
        <v>0</v>
      </c>
      <c r="L154" s="34">
        <f t="shared" si="37"/>
        <v>0</v>
      </c>
      <c r="M154">
        <f t="shared" si="38"/>
        <v>0</v>
      </c>
    </row>
    <row r="155" spans="1:13" x14ac:dyDescent="0.35">
      <c r="A155">
        <f t="shared" si="26"/>
        <v>2013</v>
      </c>
      <c r="B155" t="str">
        <f t="shared" si="27"/>
        <v>Project</v>
      </c>
      <c r="C155">
        <f t="shared" si="28"/>
        <v>0</v>
      </c>
      <c r="D155">
        <f t="shared" si="29"/>
        <v>0</v>
      </c>
      <c r="E155">
        <f t="shared" si="30"/>
        <v>0</v>
      </c>
      <c r="F155" s="13">
        <f t="shared" si="31"/>
        <v>0</v>
      </c>
      <c r="G155" s="13">
        <f t="shared" si="32"/>
        <v>0</v>
      </c>
      <c r="H155" s="13">
        <f t="shared" si="33"/>
        <v>0</v>
      </c>
      <c r="I155" s="34">
        <f t="shared" si="34"/>
        <v>0</v>
      </c>
      <c r="J155" s="34">
        <f t="shared" si="35"/>
        <v>0</v>
      </c>
      <c r="K155" s="34">
        <f t="shared" si="36"/>
        <v>0</v>
      </c>
      <c r="L155" s="34">
        <f t="shared" si="37"/>
        <v>0</v>
      </c>
      <c r="M155">
        <f t="shared" si="38"/>
        <v>0</v>
      </c>
    </row>
    <row r="156" spans="1:13" x14ac:dyDescent="0.35">
      <c r="A156">
        <f t="shared" si="26"/>
        <v>2013</v>
      </c>
      <c r="B156" t="str">
        <f t="shared" si="27"/>
        <v>Project</v>
      </c>
      <c r="C156">
        <f t="shared" si="28"/>
        <v>0</v>
      </c>
      <c r="D156">
        <f t="shared" si="29"/>
        <v>0</v>
      </c>
      <c r="E156">
        <f t="shared" si="30"/>
        <v>0</v>
      </c>
      <c r="F156" s="13">
        <f t="shared" si="31"/>
        <v>0</v>
      </c>
      <c r="G156" s="13">
        <f t="shared" si="32"/>
        <v>0</v>
      </c>
      <c r="H156" s="13">
        <f t="shared" si="33"/>
        <v>0</v>
      </c>
      <c r="I156" s="34">
        <f t="shared" si="34"/>
        <v>0</v>
      </c>
      <c r="J156" s="34">
        <f t="shared" si="35"/>
        <v>0</v>
      </c>
      <c r="K156" s="34">
        <f t="shared" si="36"/>
        <v>0</v>
      </c>
      <c r="L156" s="34">
        <f t="shared" si="37"/>
        <v>0</v>
      </c>
      <c r="M156">
        <f t="shared" si="38"/>
        <v>0</v>
      </c>
    </row>
    <row r="157" spans="1:13" x14ac:dyDescent="0.35">
      <c r="A157">
        <f t="shared" si="26"/>
        <v>2013</v>
      </c>
      <c r="B157" t="str">
        <f t="shared" si="27"/>
        <v>Project</v>
      </c>
      <c r="C157">
        <f t="shared" si="28"/>
        <v>0</v>
      </c>
      <c r="D157">
        <f t="shared" si="29"/>
        <v>0</v>
      </c>
      <c r="E157">
        <f t="shared" si="30"/>
        <v>0</v>
      </c>
      <c r="F157" s="13">
        <f t="shared" si="31"/>
        <v>0</v>
      </c>
      <c r="G157" s="13">
        <f t="shared" si="32"/>
        <v>0</v>
      </c>
      <c r="H157" s="13">
        <f t="shared" si="33"/>
        <v>0</v>
      </c>
      <c r="I157" s="34">
        <f t="shared" si="34"/>
        <v>0</v>
      </c>
      <c r="J157" s="34">
        <f t="shared" si="35"/>
        <v>0</v>
      </c>
      <c r="K157" s="34">
        <f t="shared" si="36"/>
        <v>0</v>
      </c>
      <c r="L157" s="34">
        <f t="shared" si="37"/>
        <v>0</v>
      </c>
      <c r="M157">
        <f t="shared" si="38"/>
        <v>0</v>
      </c>
    </row>
    <row r="158" spans="1:13" x14ac:dyDescent="0.35">
      <c r="A158">
        <f t="shared" si="26"/>
        <v>2013</v>
      </c>
      <c r="B158" t="str">
        <f t="shared" si="27"/>
        <v>Project</v>
      </c>
      <c r="C158">
        <f t="shared" si="28"/>
        <v>0</v>
      </c>
      <c r="D158">
        <f t="shared" si="29"/>
        <v>0</v>
      </c>
      <c r="E158">
        <f t="shared" si="30"/>
        <v>0</v>
      </c>
      <c r="F158" s="13">
        <f t="shared" si="31"/>
        <v>0</v>
      </c>
      <c r="G158" s="13">
        <f t="shared" si="32"/>
        <v>0</v>
      </c>
      <c r="H158" s="13">
        <f t="shared" si="33"/>
        <v>0</v>
      </c>
      <c r="I158" s="34">
        <f t="shared" si="34"/>
        <v>0</v>
      </c>
      <c r="J158" s="34">
        <f t="shared" si="35"/>
        <v>0</v>
      </c>
      <c r="K158" s="34">
        <f t="shared" si="36"/>
        <v>0</v>
      </c>
      <c r="L158" s="34">
        <f t="shared" si="37"/>
        <v>0</v>
      </c>
      <c r="M158">
        <f t="shared" si="38"/>
        <v>0</v>
      </c>
    </row>
    <row r="159" spans="1:13" x14ac:dyDescent="0.35">
      <c r="A159">
        <f t="shared" si="26"/>
        <v>2013</v>
      </c>
      <c r="B159" t="str">
        <f t="shared" si="27"/>
        <v>Project</v>
      </c>
      <c r="C159">
        <f t="shared" si="28"/>
        <v>0</v>
      </c>
      <c r="D159">
        <f t="shared" si="29"/>
        <v>0</v>
      </c>
      <c r="E159">
        <f t="shared" si="30"/>
        <v>0</v>
      </c>
      <c r="F159" s="13">
        <f t="shared" si="31"/>
        <v>0</v>
      </c>
      <c r="G159" s="13">
        <f t="shared" si="32"/>
        <v>0</v>
      </c>
      <c r="H159" s="13">
        <f t="shared" si="33"/>
        <v>0</v>
      </c>
      <c r="I159" s="34">
        <f t="shared" si="34"/>
        <v>0</v>
      </c>
      <c r="J159" s="34">
        <f t="shared" si="35"/>
        <v>0</v>
      </c>
      <c r="K159" s="34">
        <f t="shared" si="36"/>
        <v>0</v>
      </c>
      <c r="L159" s="34">
        <f t="shared" si="37"/>
        <v>0</v>
      </c>
      <c r="M159">
        <f t="shared" si="38"/>
        <v>0</v>
      </c>
    </row>
    <row r="160" spans="1:13" x14ac:dyDescent="0.35">
      <c r="A160">
        <f t="shared" si="26"/>
        <v>2013</v>
      </c>
      <c r="B160" t="str">
        <f t="shared" si="27"/>
        <v>Project</v>
      </c>
      <c r="C160">
        <f t="shared" si="28"/>
        <v>0</v>
      </c>
      <c r="D160">
        <f t="shared" si="29"/>
        <v>0</v>
      </c>
      <c r="E160">
        <f t="shared" si="30"/>
        <v>0</v>
      </c>
      <c r="F160" s="13">
        <f t="shared" si="31"/>
        <v>0</v>
      </c>
      <c r="G160" s="13">
        <f t="shared" si="32"/>
        <v>0</v>
      </c>
      <c r="H160" s="13">
        <f t="shared" si="33"/>
        <v>0</v>
      </c>
      <c r="I160" s="34">
        <f t="shared" si="34"/>
        <v>0</v>
      </c>
      <c r="J160" s="34">
        <f t="shared" si="35"/>
        <v>0</v>
      </c>
      <c r="K160" s="34">
        <f t="shared" si="36"/>
        <v>0</v>
      </c>
      <c r="L160" s="34">
        <f t="shared" si="37"/>
        <v>0</v>
      </c>
      <c r="M160">
        <f t="shared" si="38"/>
        <v>0</v>
      </c>
    </row>
    <row r="161" spans="1:13" x14ac:dyDescent="0.35">
      <c r="A161">
        <f t="shared" si="26"/>
        <v>2013</v>
      </c>
      <c r="B161" t="str">
        <f t="shared" si="27"/>
        <v>Project</v>
      </c>
      <c r="C161">
        <f t="shared" si="28"/>
        <v>0</v>
      </c>
      <c r="D161">
        <f t="shared" si="29"/>
        <v>0</v>
      </c>
      <c r="E161">
        <f t="shared" si="30"/>
        <v>0</v>
      </c>
      <c r="F161" s="13">
        <f t="shared" si="31"/>
        <v>0</v>
      </c>
      <c r="G161" s="13">
        <f t="shared" si="32"/>
        <v>0</v>
      </c>
      <c r="H161" s="13">
        <f t="shared" si="33"/>
        <v>0</v>
      </c>
      <c r="I161" s="34">
        <f t="shared" si="34"/>
        <v>0</v>
      </c>
      <c r="J161" s="34">
        <f t="shared" si="35"/>
        <v>0</v>
      </c>
      <c r="K161" s="34">
        <f t="shared" si="36"/>
        <v>0</v>
      </c>
      <c r="L161" s="34">
        <f t="shared" si="37"/>
        <v>0</v>
      </c>
      <c r="M161">
        <f t="shared" si="38"/>
        <v>0</v>
      </c>
    </row>
    <row r="162" spans="1:13" x14ac:dyDescent="0.35">
      <c r="A162">
        <f t="shared" si="26"/>
        <v>2013</v>
      </c>
      <c r="B162" t="str">
        <f t="shared" si="27"/>
        <v>Project</v>
      </c>
      <c r="C162">
        <f t="shared" si="28"/>
        <v>0</v>
      </c>
      <c r="D162">
        <f t="shared" si="29"/>
        <v>0</v>
      </c>
      <c r="E162">
        <f t="shared" si="30"/>
        <v>0</v>
      </c>
      <c r="F162" s="13">
        <f t="shared" si="31"/>
        <v>0</v>
      </c>
      <c r="G162" s="13">
        <f t="shared" si="32"/>
        <v>0</v>
      </c>
      <c r="H162" s="13">
        <f t="shared" si="33"/>
        <v>0</v>
      </c>
      <c r="I162" s="34">
        <f t="shared" si="34"/>
        <v>0</v>
      </c>
      <c r="J162" s="34">
        <f t="shared" si="35"/>
        <v>0</v>
      </c>
      <c r="K162" s="34">
        <f t="shared" si="36"/>
        <v>0</v>
      </c>
      <c r="L162" s="34">
        <f t="shared" si="37"/>
        <v>0</v>
      </c>
      <c r="M162">
        <f t="shared" si="38"/>
        <v>0</v>
      </c>
    </row>
    <row r="163" spans="1:13" x14ac:dyDescent="0.35">
      <c r="A163">
        <f t="shared" si="26"/>
        <v>2013</v>
      </c>
      <c r="B163" t="str">
        <f t="shared" si="27"/>
        <v>Project</v>
      </c>
      <c r="C163">
        <f t="shared" si="28"/>
        <v>0</v>
      </c>
      <c r="D163">
        <f t="shared" si="29"/>
        <v>0</v>
      </c>
      <c r="E163">
        <f t="shared" si="30"/>
        <v>0</v>
      </c>
      <c r="F163" s="13">
        <f t="shared" si="31"/>
        <v>0</v>
      </c>
      <c r="G163" s="13">
        <f t="shared" si="32"/>
        <v>0</v>
      </c>
      <c r="H163" s="13">
        <f t="shared" si="33"/>
        <v>0</v>
      </c>
      <c r="I163" s="34">
        <f t="shared" si="34"/>
        <v>0</v>
      </c>
      <c r="J163" s="34">
        <f t="shared" si="35"/>
        <v>0</v>
      </c>
      <c r="K163" s="34">
        <f t="shared" si="36"/>
        <v>0</v>
      </c>
      <c r="L163" s="34">
        <f t="shared" si="37"/>
        <v>0</v>
      </c>
      <c r="M163">
        <f t="shared" si="38"/>
        <v>0</v>
      </c>
    </row>
    <row r="164" spans="1:13" x14ac:dyDescent="0.35">
      <c r="A164">
        <f t="shared" si="26"/>
        <v>2013</v>
      </c>
      <c r="B164" t="str">
        <f t="shared" si="27"/>
        <v>Project</v>
      </c>
      <c r="C164">
        <f t="shared" si="28"/>
        <v>0</v>
      </c>
      <c r="D164">
        <f t="shared" si="29"/>
        <v>0</v>
      </c>
      <c r="E164">
        <f t="shared" si="30"/>
        <v>0</v>
      </c>
      <c r="F164" s="13">
        <f t="shared" si="31"/>
        <v>0</v>
      </c>
      <c r="G164" s="13">
        <f t="shared" si="32"/>
        <v>0</v>
      </c>
      <c r="H164" s="13">
        <f t="shared" si="33"/>
        <v>0</v>
      </c>
      <c r="I164" s="34">
        <f t="shared" si="34"/>
        <v>0</v>
      </c>
      <c r="J164" s="34">
        <f t="shared" si="35"/>
        <v>0</v>
      </c>
      <c r="K164" s="34">
        <f t="shared" si="36"/>
        <v>0</v>
      </c>
      <c r="L164" s="34">
        <f t="shared" si="37"/>
        <v>0</v>
      </c>
      <c r="M164">
        <f t="shared" si="38"/>
        <v>0</v>
      </c>
    </row>
    <row r="165" spans="1:13" x14ac:dyDescent="0.35">
      <c r="A165">
        <f t="shared" si="26"/>
        <v>2013</v>
      </c>
      <c r="B165" t="str">
        <f t="shared" si="27"/>
        <v>Project</v>
      </c>
      <c r="C165">
        <f t="shared" si="28"/>
        <v>0</v>
      </c>
      <c r="D165">
        <f t="shared" si="29"/>
        <v>0</v>
      </c>
      <c r="E165">
        <f t="shared" si="30"/>
        <v>0</v>
      </c>
      <c r="F165" s="13">
        <f t="shared" si="31"/>
        <v>0</v>
      </c>
      <c r="G165" s="13">
        <f t="shared" si="32"/>
        <v>0</v>
      </c>
      <c r="H165" s="13">
        <f t="shared" si="33"/>
        <v>0</v>
      </c>
      <c r="I165" s="34">
        <f t="shared" si="34"/>
        <v>0</v>
      </c>
      <c r="J165" s="34">
        <f t="shared" si="35"/>
        <v>0</v>
      </c>
      <c r="K165" s="34">
        <f t="shared" si="36"/>
        <v>0</v>
      </c>
      <c r="L165" s="34">
        <f t="shared" si="37"/>
        <v>0</v>
      </c>
      <c r="M165">
        <f t="shared" si="38"/>
        <v>0</v>
      </c>
    </row>
    <row r="166" spans="1:13" x14ac:dyDescent="0.35">
      <c r="A166">
        <f t="shared" si="26"/>
        <v>2013</v>
      </c>
      <c r="B166" t="str">
        <f t="shared" si="27"/>
        <v>Project</v>
      </c>
      <c r="C166">
        <f t="shared" si="28"/>
        <v>0</v>
      </c>
      <c r="D166">
        <f t="shared" si="29"/>
        <v>0</v>
      </c>
      <c r="E166">
        <f t="shared" si="30"/>
        <v>0</v>
      </c>
      <c r="F166" s="13">
        <f t="shared" si="31"/>
        <v>0</v>
      </c>
      <c r="G166" s="13">
        <f t="shared" si="32"/>
        <v>0</v>
      </c>
      <c r="H166" s="13">
        <f t="shared" si="33"/>
        <v>0</v>
      </c>
      <c r="I166" s="34">
        <f t="shared" si="34"/>
        <v>0</v>
      </c>
      <c r="J166" s="34">
        <f t="shared" si="35"/>
        <v>0</v>
      </c>
      <c r="K166" s="34">
        <f t="shared" si="36"/>
        <v>0</v>
      </c>
      <c r="L166" s="34">
        <f t="shared" si="37"/>
        <v>0</v>
      </c>
      <c r="M166">
        <f t="shared" si="38"/>
        <v>0</v>
      </c>
    </row>
    <row r="167" spans="1:13" x14ac:dyDescent="0.35">
      <c r="A167">
        <f t="shared" si="26"/>
        <v>2013</v>
      </c>
      <c r="B167" t="str">
        <f t="shared" si="27"/>
        <v>Project</v>
      </c>
      <c r="C167">
        <f t="shared" si="28"/>
        <v>0</v>
      </c>
      <c r="D167">
        <f t="shared" si="29"/>
        <v>0</v>
      </c>
      <c r="E167">
        <f t="shared" si="30"/>
        <v>0</v>
      </c>
      <c r="F167" s="13">
        <f t="shared" si="31"/>
        <v>0</v>
      </c>
      <c r="G167" s="13">
        <f t="shared" si="32"/>
        <v>0</v>
      </c>
      <c r="H167" s="13">
        <f t="shared" si="33"/>
        <v>0</v>
      </c>
      <c r="I167" s="34">
        <f t="shared" si="34"/>
        <v>0</v>
      </c>
      <c r="J167" s="34">
        <f t="shared" si="35"/>
        <v>0</v>
      </c>
      <c r="K167" s="34">
        <f t="shared" si="36"/>
        <v>0</v>
      </c>
      <c r="L167" s="34">
        <f t="shared" si="37"/>
        <v>0</v>
      </c>
      <c r="M167">
        <f t="shared" si="38"/>
        <v>0</v>
      </c>
    </row>
    <row r="168" spans="1:13" x14ac:dyDescent="0.35">
      <c r="A168">
        <f t="shared" si="26"/>
        <v>2013</v>
      </c>
      <c r="B168" t="str">
        <f t="shared" si="27"/>
        <v>Project</v>
      </c>
      <c r="C168">
        <f t="shared" si="28"/>
        <v>0</v>
      </c>
      <c r="D168">
        <f t="shared" si="29"/>
        <v>0</v>
      </c>
      <c r="E168">
        <f t="shared" si="30"/>
        <v>0</v>
      </c>
      <c r="F168" s="13">
        <f t="shared" si="31"/>
        <v>0</v>
      </c>
      <c r="G168" s="13">
        <f t="shared" si="32"/>
        <v>0</v>
      </c>
      <c r="H168" s="13">
        <f t="shared" si="33"/>
        <v>0</v>
      </c>
      <c r="I168" s="34">
        <f t="shared" si="34"/>
        <v>0</v>
      </c>
      <c r="J168" s="34">
        <f t="shared" si="35"/>
        <v>0</v>
      </c>
      <c r="K168" s="34">
        <f t="shared" si="36"/>
        <v>0</v>
      </c>
      <c r="L168" s="34">
        <f t="shared" si="37"/>
        <v>0</v>
      </c>
      <c r="M168">
        <f t="shared" si="38"/>
        <v>0</v>
      </c>
    </row>
    <row r="169" spans="1:13" x14ac:dyDescent="0.35">
      <c r="A169">
        <f t="shared" si="26"/>
        <v>2013</v>
      </c>
      <c r="B169" t="str">
        <f t="shared" si="27"/>
        <v>Project</v>
      </c>
      <c r="C169">
        <f t="shared" si="28"/>
        <v>0</v>
      </c>
      <c r="D169">
        <f t="shared" si="29"/>
        <v>0</v>
      </c>
      <c r="E169">
        <f t="shared" si="30"/>
        <v>0</v>
      </c>
      <c r="F169" s="13">
        <f t="shared" si="31"/>
        <v>0</v>
      </c>
      <c r="G169" s="13">
        <f t="shared" si="32"/>
        <v>0</v>
      </c>
      <c r="H169" s="13">
        <f t="shared" si="33"/>
        <v>0</v>
      </c>
      <c r="I169" s="34">
        <f t="shared" si="34"/>
        <v>0</v>
      </c>
      <c r="J169" s="34">
        <f t="shared" si="35"/>
        <v>0</v>
      </c>
      <c r="K169" s="34">
        <f t="shared" si="36"/>
        <v>0</v>
      </c>
      <c r="L169" s="34">
        <f t="shared" si="37"/>
        <v>0</v>
      </c>
      <c r="M169">
        <f t="shared" si="38"/>
        <v>0</v>
      </c>
    </row>
    <row r="170" spans="1:13" x14ac:dyDescent="0.35">
      <c r="A170">
        <f t="shared" si="26"/>
        <v>2013</v>
      </c>
      <c r="B170" t="str">
        <f t="shared" si="27"/>
        <v>Project</v>
      </c>
      <c r="C170">
        <f t="shared" si="28"/>
        <v>0</v>
      </c>
      <c r="D170">
        <f t="shared" si="29"/>
        <v>0</v>
      </c>
      <c r="E170">
        <f t="shared" si="30"/>
        <v>0</v>
      </c>
      <c r="F170" s="13">
        <f t="shared" si="31"/>
        <v>0</v>
      </c>
      <c r="G170" s="13">
        <f t="shared" si="32"/>
        <v>0</v>
      </c>
      <c r="H170" s="13">
        <f t="shared" si="33"/>
        <v>0</v>
      </c>
      <c r="I170" s="34">
        <f t="shared" si="34"/>
        <v>0</v>
      </c>
      <c r="J170" s="34">
        <f t="shared" si="35"/>
        <v>0</v>
      </c>
      <c r="K170" s="34">
        <f t="shared" si="36"/>
        <v>0</v>
      </c>
      <c r="L170" s="34">
        <f t="shared" si="37"/>
        <v>0</v>
      </c>
      <c r="M170">
        <f t="shared" si="38"/>
        <v>0</v>
      </c>
    </row>
    <row r="171" spans="1:13" x14ac:dyDescent="0.35">
      <c r="A171">
        <f t="shared" si="26"/>
        <v>2013</v>
      </c>
      <c r="B171" t="str">
        <f t="shared" si="27"/>
        <v>Project</v>
      </c>
      <c r="C171">
        <f t="shared" si="28"/>
        <v>0</v>
      </c>
      <c r="D171">
        <f t="shared" si="29"/>
        <v>0</v>
      </c>
      <c r="E171">
        <f t="shared" si="30"/>
        <v>0</v>
      </c>
      <c r="F171" s="13">
        <f t="shared" si="31"/>
        <v>0</v>
      </c>
      <c r="G171" s="13">
        <f t="shared" si="32"/>
        <v>0</v>
      </c>
      <c r="H171" s="13">
        <f t="shared" si="33"/>
        <v>0</v>
      </c>
      <c r="I171" s="34">
        <f t="shared" si="34"/>
        <v>0</v>
      </c>
      <c r="J171" s="34">
        <f t="shared" si="35"/>
        <v>0</v>
      </c>
      <c r="K171" s="34">
        <f t="shared" si="36"/>
        <v>0</v>
      </c>
      <c r="L171" s="34">
        <f t="shared" si="37"/>
        <v>0</v>
      </c>
      <c r="M171">
        <f t="shared" si="38"/>
        <v>0</v>
      </c>
    </row>
    <row r="172" spans="1:13" x14ac:dyDescent="0.35">
      <c r="A172">
        <f t="shared" si="26"/>
        <v>2013</v>
      </c>
      <c r="B172" t="str">
        <f t="shared" si="27"/>
        <v>Project</v>
      </c>
      <c r="C172">
        <f t="shared" si="28"/>
        <v>0</v>
      </c>
      <c r="D172">
        <f t="shared" si="29"/>
        <v>0</v>
      </c>
      <c r="E172">
        <f t="shared" si="30"/>
        <v>0</v>
      </c>
      <c r="F172" s="13">
        <f t="shared" si="31"/>
        <v>0</v>
      </c>
      <c r="G172" s="13">
        <f t="shared" si="32"/>
        <v>0</v>
      </c>
      <c r="H172" s="13">
        <f t="shared" si="33"/>
        <v>0</v>
      </c>
      <c r="I172" s="34">
        <f t="shared" si="34"/>
        <v>0</v>
      </c>
      <c r="J172" s="34">
        <f t="shared" si="35"/>
        <v>0</v>
      </c>
      <c r="K172" s="34">
        <f t="shared" si="36"/>
        <v>0</v>
      </c>
      <c r="L172" s="34">
        <f t="shared" si="37"/>
        <v>0</v>
      </c>
      <c r="M172">
        <f t="shared" si="38"/>
        <v>0</v>
      </c>
    </row>
    <row r="173" spans="1:13" x14ac:dyDescent="0.35">
      <c r="A173">
        <f t="shared" si="26"/>
        <v>2013</v>
      </c>
      <c r="B173" t="str">
        <f t="shared" si="27"/>
        <v>Project</v>
      </c>
      <c r="C173">
        <f t="shared" si="28"/>
        <v>0</v>
      </c>
      <c r="D173">
        <f t="shared" si="29"/>
        <v>0</v>
      </c>
      <c r="E173">
        <f t="shared" si="30"/>
        <v>0</v>
      </c>
      <c r="F173" s="13">
        <f t="shared" si="31"/>
        <v>0</v>
      </c>
      <c r="G173" s="13">
        <f t="shared" si="32"/>
        <v>0</v>
      </c>
      <c r="H173" s="13">
        <f t="shared" si="33"/>
        <v>0</v>
      </c>
      <c r="I173" s="34">
        <f t="shared" si="34"/>
        <v>0</v>
      </c>
      <c r="J173" s="34">
        <f t="shared" si="35"/>
        <v>0</v>
      </c>
      <c r="K173" s="34">
        <f t="shared" si="36"/>
        <v>0</v>
      </c>
      <c r="L173" s="34">
        <f t="shared" si="37"/>
        <v>0</v>
      </c>
      <c r="M173">
        <f t="shared" si="38"/>
        <v>0</v>
      </c>
    </row>
    <row r="174" spans="1:13" x14ac:dyDescent="0.35">
      <c r="A174">
        <f t="shared" si="26"/>
        <v>2013</v>
      </c>
      <c r="B174" t="str">
        <f t="shared" si="27"/>
        <v>Project</v>
      </c>
      <c r="C174">
        <f t="shared" si="28"/>
        <v>0</v>
      </c>
      <c r="D174">
        <f t="shared" si="29"/>
        <v>0</v>
      </c>
      <c r="E174">
        <f t="shared" si="30"/>
        <v>0</v>
      </c>
      <c r="F174" s="13">
        <f t="shared" si="31"/>
        <v>0</v>
      </c>
      <c r="G174" s="13">
        <f t="shared" si="32"/>
        <v>0</v>
      </c>
      <c r="H174" s="13">
        <f t="shared" si="33"/>
        <v>0</v>
      </c>
      <c r="I174" s="34">
        <f t="shared" si="34"/>
        <v>0</v>
      </c>
      <c r="J174" s="34">
        <f t="shared" si="35"/>
        <v>0</v>
      </c>
      <c r="K174" s="34">
        <f t="shared" si="36"/>
        <v>0</v>
      </c>
      <c r="L174" s="34">
        <f t="shared" si="37"/>
        <v>0</v>
      </c>
      <c r="M174">
        <f t="shared" si="38"/>
        <v>0</v>
      </c>
    </row>
    <row r="175" spans="1:13" x14ac:dyDescent="0.35">
      <c r="A175">
        <f t="shared" si="26"/>
        <v>2013</v>
      </c>
      <c r="B175" t="str">
        <f t="shared" si="27"/>
        <v>Project</v>
      </c>
      <c r="C175">
        <f t="shared" si="28"/>
        <v>0</v>
      </c>
      <c r="D175">
        <f t="shared" si="29"/>
        <v>0</v>
      </c>
      <c r="E175">
        <f t="shared" si="30"/>
        <v>0</v>
      </c>
      <c r="F175" s="13">
        <f t="shared" si="31"/>
        <v>0</v>
      </c>
      <c r="G175" s="13">
        <f t="shared" si="32"/>
        <v>0</v>
      </c>
      <c r="H175" s="13">
        <f t="shared" si="33"/>
        <v>0</v>
      </c>
      <c r="I175" s="34">
        <f t="shared" si="34"/>
        <v>0</v>
      </c>
      <c r="J175" s="34">
        <f t="shared" si="35"/>
        <v>0</v>
      </c>
      <c r="K175" s="34">
        <f t="shared" si="36"/>
        <v>0</v>
      </c>
      <c r="L175" s="34">
        <f t="shared" si="37"/>
        <v>0</v>
      </c>
      <c r="M175">
        <f t="shared" si="38"/>
        <v>0</v>
      </c>
    </row>
    <row r="176" spans="1:13" x14ac:dyDescent="0.35">
      <c r="A176">
        <f t="shared" si="26"/>
        <v>2013</v>
      </c>
      <c r="B176" t="str">
        <f t="shared" si="27"/>
        <v>Project</v>
      </c>
      <c r="C176">
        <f t="shared" si="28"/>
        <v>0</v>
      </c>
      <c r="D176">
        <f t="shared" si="29"/>
        <v>0</v>
      </c>
      <c r="E176">
        <f t="shared" si="30"/>
        <v>0</v>
      </c>
      <c r="F176" s="13">
        <f t="shared" si="31"/>
        <v>0</v>
      </c>
      <c r="G176" s="13">
        <f t="shared" si="32"/>
        <v>0</v>
      </c>
      <c r="H176" s="13">
        <f t="shared" si="33"/>
        <v>0</v>
      </c>
      <c r="I176" s="34">
        <f t="shared" si="34"/>
        <v>0</v>
      </c>
      <c r="J176" s="34">
        <f t="shared" si="35"/>
        <v>0</v>
      </c>
      <c r="K176" s="34">
        <f t="shared" si="36"/>
        <v>0</v>
      </c>
      <c r="L176" s="34">
        <f t="shared" si="37"/>
        <v>0</v>
      </c>
      <c r="M176">
        <f t="shared" si="38"/>
        <v>0</v>
      </c>
    </row>
    <row r="177" spans="1:13" x14ac:dyDescent="0.35">
      <c r="A177">
        <f t="shared" si="26"/>
        <v>2013</v>
      </c>
      <c r="B177" t="str">
        <f t="shared" si="27"/>
        <v>Project</v>
      </c>
      <c r="C177">
        <f t="shared" si="28"/>
        <v>0</v>
      </c>
      <c r="D177">
        <f t="shared" si="29"/>
        <v>0</v>
      </c>
      <c r="E177">
        <f t="shared" si="30"/>
        <v>0</v>
      </c>
      <c r="F177" s="13">
        <f t="shared" si="31"/>
        <v>0</v>
      </c>
      <c r="G177" s="13">
        <f t="shared" si="32"/>
        <v>0</v>
      </c>
      <c r="H177" s="13">
        <f t="shared" si="33"/>
        <v>0</v>
      </c>
      <c r="I177" s="34">
        <f t="shared" si="34"/>
        <v>0</v>
      </c>
      <c r="J177" s="34">
        <f t="shared" si="35"/>
        <v>0</v>
      </c>
      <c r="K177" s="34">
        <f t="shared" si="36"/>
        <v>0</v>
      </c>
      <c r="L177" s="34">
        <f t="shared" si="37"/>
        <v>0</v>
      </c>
      <c r="M177">
        <f t="shared" si="38"/>
        <v>0</v>
      </c>
    </row>
    <row r="178" spans="1:13" x14ac:dyDescent="0.35">
      <c r="A178">
        <f t="shared" si="26"/>
        <v>2013</v>
      </c>
      <c r="B178" t="str">
        <f t="shared" si="27"/>
        <v>Project</v>
      </c>
      <c r="C178">
        <f t="shared" si="28"/>
        <v>0</v>
      </c>
      <c r="D178">
        <f t="shared" si="29"/>
        <v>0</v>
      </c>
      <c r="E178">
        <f t="shared" si="30"/>
        <v>0</v>
      </c>
      <c r="F178" s="13">
        <f t="shared" si="31"/>
        <v>0</v>
      </c>
      <c r="G178" s="13">
        <f t="shared" si="32"/>
        <v>0</v>
      </c>
      <c r="H178" s="13">
        <f t="shared" si="33"/>
        <v>0</v>
      </c>
      <c r="I178" s="34">
        <f t="shared" si="34"/>
        <v>0</v>
      </c>
      <c r="J178" s="34">
        <f t="shared" si="35"/>
        <v>0</v>
      </c>
      <c r="K178" s="34">
        <f t="shared" si="36"/>
        <v>0</v>
      </c>
      <c r="L178" s="34">
        <f t="shared" si="37"/>
        <v>0</v>
      </c>
      <c r="M178">
        <f t="shared" si="38"/>
        <v>0</v>
      </c>
    </row>
    <row r="179" spans="1:13" x14ac:dyDescent="0.35">
      <c r="A179">
        <f t="shared" si="26"/>
        <v>2013</v>
      </c>
      <c r="B179" t="str">
        <f t="shared" si="27"/>
        <v>Project</v>
      </c>
      <c r="C179">
        <f t="shared" si="28"/>
        <v>0</v>
      </c>
      <c r="D179">
        <f t="shared" si="29"/>
        <v>0</v>
      </c>
      <c r="E179">
        <f t="shared" si="30"/>
        <v>0</v>
      </c>
      <c r="F179" s="13">
        <f t="shared" si="31"/>
        <v>0</v>
      </c>
      <c r="G179" s="13">
        <f t="shared" si="32"/>
        <v>0</v>
      </c>
      <c r="H179" s="13">
        <f t="shared" si="33"/>
        <v>0</v>
      </c>
      <c r="I179" s="34">
        <f t="shared" si="34"/>
        <v>0</v>
      </c>
      <c r="J179" s="34">
        <f t="shared" si="35"/>
        <v>0</v>
      </c>
      <c r="K179" s="34">
        <f t="shared" si="36"/>
        <v>0</v>
      </c>
      <c r="L179" s="34">
        <f t="shared" si="37"/>
        <v>0</v>
      </c>
      <c r="M179">
        <f t="shared" si="38"/>
        <v>0</v>
      </c>
    </row>
    <row r="180" spans="1:13" x14ac:dyDescent="0.35">
      <c r="A180">
        <f t="shared" si="26"/>
        <v>2013</v>
      </c>
      <c r="B180" t="str">
        <f t="shared" si="27"/>
        <v>Project</v>
      </c>
      <c r="C180">
        <f t="shared" si="28"/>
        <v>0</v>
      </c>
      <c r="D180">
        <f t="shared" si="29"/>
        <v>0</v>
      </c>
      <c r="E180">
        <f t="shared" si="30"/>
        <v>0</v>
      </c>
      <c r="F180" s="13">
        <f t="shared" si="31"/>
        <v>0</v>
      </c>
      <c r="G180" s="13">
        <f t="shared" si="32"/>
        <v>0</v>
      </c>
      <c r="H180" s="13">
        <f t="shared" si="33"/>
        <v>0</v>
      </c>
      <c r="I180" s="34">
        <f t="shared" si="34"/>
        <v>0</v>
      </c>
      <c r="J180" s="34">
        <f t="shared" si="35"/>
        <v>0</v>
      </c>
      <c r="K180" s="34">
        <f t="shared" si="36"/>
        <v>0</v>
      </c>
      <c r="L180" s="34">
        <f t="shared" si="37"/>
        <v>0</v>
      </c>
      <c r="M180">
        <f t="shared" si="38"/>
        <v>0</v>
      </c>
    </row>
    <row r="181" spans="1:13" x14ac:dyDescent="0.35">
      <c r="A181">
        <f t="shared" si="26"/>
        <v>2013</v>
      </c>
      <c r="B181" t="str">
        <f t="shared" si="27"/>
        <v>Project</v>
      </c>
      <c r="C181">
        <f t="shared" si="28"/>
        <v>0</v>
      </c>
      <c r="D181">
        <f t="shared" si="29"/>
        <v>0</v>
      </c>
      <c r="E181">
        <f t="shared" si="30"/>
        <v>0</v>
      </c>
      <c r="F181" s="13">
        <f t="shared" si="31"/>
        <v>0</v>
      </c>
      <c r="G181" s="13">
        <f t="shared" si="32"/>
        <v>0</v>
      </c>
      <c r="H181" s="13">
        <f t="shared" si="33"/>
        <v>0</v>
      </c>
      <c r="I181" s="34">
        <f t="shared" si="34"/>
        <v>0</v>
      </c>
      <c r="J181" s="34">
        <f t="shared" si="35"/>
        <v>0</v>
      </c>
      <c r="K181" s="34">
        <f t="shared" si="36"/>
        <v>0</v>
      </c>
      <c r="L181" s="34">
        <f t="shared" si="37"/>
        <v>0</v>
      </c>
      <c r="M181">
        <f t="shared" si="38"/>
        <v>0</v>
      </c>
    </row>
    <row r="182" spans="1:13" x14ac:dyDescent="0.35">
      <c r="A182">
        <f t="shared" si="26"/>
        <v>2013</v>
      </c>
      <c r="B182" t="str">
        <f t="shared" si="27"/>
        <v>Project</v>
      </c>
      <c r="C182">
        <f t="shared" si="28"/>
        <v>0</v>
      </c>
      <c r="D182">
        <f t="shared" si="29"/>
        <v>0</v>
      </c>
      <c r="E182">
        <f t="shared" si="30"/>
        <v>0</v>
      </c>
      <c r="F182" s="13">
        <f t="shared" si="31"/>
        <v>0</v>
      </c>
      <c r="G182" s="13">
        <f t="shared" si="32"/>
        <v>0</v>
      </c>
      <c r="H182" s="13">
        <f t="shared" si="33"/>
        <v>0</v>
      </c>
      <c r="I182" s="34">
        <f t="shared" si="34"/>
        <v>0</v>
      </c>
      <c r="J182" s="34">
        <f t="shared" si="35"/>
        <v>0</v>
      </c>
      <c r="K182" s="34">
        <f t="shared" si="36"/>
        <v>0</v>
      </c>
      <c r="L182" s="34">
        <f t="shared" si="37"/>
        <v>0</v>
      </c>
      <c r="M182">
        <f t="shared" si="38"/>
        <v>0</v>
      </c>
    </row>
    <row r="183" spans="1:13" x14ac:dyDescent="0.35">
      <c r="A183">
        <f t="shared" si="26"/>
        <v>2013</v>
      </c>
      <c r="B183" t="str">
        <f t="shared" si="27"/>
        <v>Project</v>
      </c>
      <c r="C183">
        <f t="shared" si="28"/>
        <v>0</v>
      </c>
      <c r="D183">
        <f t="shared" si="29"/>
        <v>0</v>
      </c>
      <c r="E183">
        <f t="shared" si="30"/>
        <v>0</v>
      </c>
      <c r="F183" s="13">
        <f t="shared" si="31"/>
        <v>0</v>
      </c>
      <c r="G183" s="13">
        <f t="shared" si="32"/>
        <v>0</v>
      </c>
      <c r="H183" s="13">
        <f t="shared" si="33"/>
        <v>0</v>
      </c>
      <c r="I183" s="34">
        <f t="shared" si="34"/>
        <v>0</v>
      </c>
      <c r="J183" s="34">
        <f t="shared" si="35"/>
        <v>0</v>
      </c>
      <c r="K183" s="34">
        <f t="shared" si="36"/>
        <v>0</v>
      </c>
      <c r="L183" s="34">
        <f t="shared" si="37"/>
        <v>0</v>
      </c>
      <c r="M183">
        <f t="shared" si="38"/>
        <v>0</v>
      </c>
    </row>
    <row r="184" spans="1:13" x14ac:dyDescent="0.35">
      <c r="A184">
        <f t="shared" si="26"/>
        <v>2013</v>
      </c>
      <c r="B184" t="str">
        <f t="shared" si="27"/>
        <v>Project</v>
      </c>
      <c r="C184">
        <f t="shared" si="28"/>
        <v>0</v>
      </c>
      <c r="D184">
        <f t="shared" si="29"/>
        <v>0</v>
      </c>
      <c r="E184">
        <f t="shared" si="30"/>
        <v>0</v>
      </c>
      <c r="F184" s="13">
        <f t="shared" si="31"/>
        <v>0</v>
      </c>
      <c r="G184" s="13">
        <f t="shared" si="32"/>
        <v>0</v>
      </c>
      <c r="H184" s="13">
        <f t="shared" si="33"/>
        <v>0</v>
      </c>
      <c r="I184" s="34">
        <f t="shared" si="34"/>
        <v>0</v>
      </c>
      <c r="J184" s="34">
        <f t="shared" si="35"/>
        <v>0</v>
      </c>
      <c r="K184" s="34">
        <f t="shared" si="36"/>
        <v>0</v>
      </c>
      <c r="L184" s="34">
        <f t="shared" si="37"/>
        <v>0</v>
      </c>
      <c r="M184">
        <f t="shared" si="38"/>
        <v>0</v>
      </c>
    </row>
    <row r="185" spans="1:13" x14ac:dyDescent="0.35">
      <c r="A185">
        <f t="shared" si="26"/>
        <v>2013</v>
      </c>
      <c r="B185" t="str">
        <f t="shared" si="27"/>
        <v>Project</v>
      </c>
      <c r="C185">
        <f t="shared" si="28"/>
        <v>0</v>
      </c>
      <c r="D185">
        <f t="shared" si="29"/>
        <v>0</v>
      </c>
      <c r="E185">
        <f t="shared" si="30"/>
        <v>0</v>
      </c>
      <c r="F185" s="13">
        <f t="shared" si="31"/>
        <v>0</v>
      </c>
      <c r="G185" s="13">
        <f t="shared" si="32"/>
        <v>0</v>
      </c>
      <c r="H185" s="13">
        <f t="shared" si="33"/>
        <v>0</v>
      </c>
      <c r="I185" s="34">
        <f t="shared" si="34"/>
        <v>0</v>
      </c>
      <c r="J185" s="34">
        <f t="shared" si="35"/>
        <v>0</v>
      </c>
      <c r="K185" s="34">
        <f t="shared" si="36"/>
        <v>0</v>
      </c>
      <c r="L185" s="34">
        <f t="shared" si="37"/>
        <v>0</v>
      </c>
      <c r="M185">
        <f t="shared" si="38"/>
        <v>0</v>
      </c>
    </row>
    <row r="186" spans="1:13" x14ac:dyDescent="0.35">
      <c r="A186">
        <f t="shared" si="26"/>
        <v>2013</v>
      </c>
      <c r="B186" t="str">
        <f t="shared" si="27"/>
        <v>Project</v>
      </c>
      <c r="C186">
        <f t="shared" si="28"/>
        <v>0</v>
      </c>
      <c r="D186">
        <f t="shared" si="29"/>
        <v>0</v>
      </c>
      <c r="E186">
        <f t="shared" si="30"/>
        <v>0</v>
      </c>
      <c r="F186" s="13">
        <f t="shared" si="31"/>
        <v>0</v>
      </c>
      <c r="G186" s="13">
        <f t="shared" si="32"/>
        <v>0</v>
      </c>
      <c r="H186" s="13">
        <f t="shared" si="33"/>
        <v>0</v>
      </c>
      <c r="I186" s="34">
        <f t="shared" si="34"/>
        <v>0</v>
      </c>
      <c r="J186" s="34">
        <f t="shared" si="35"/>
        <v>0</v>
      </c>
      <c r="K186" s="34">
        <f t="shared" si="36"/>
        <v>0</v>
      </c>
      <c r="L186" s="34">
        <f t="shared" si="37"/>
        <v>0</v>
      </c>
      <c r="M186">
        <f t="shared" si="38"/>
        <v>0</v>
      </c>
    </row>
    <row r="187" spans="1:13" x14ac:dyDescent="0.35">
      <c r="A187">
        <f t="shared" si="26"/>
        <v>2013</v>
      </c>
      <c r="B187" t="str">
        <f t="shared" si="27"/>
        <v>Project</v>
      </c>
      <c r="C187">
        <f t="shared" si="28"/>
        <v>0</v>
      </c>
      <c r="D187">
        <f t="shared" si="29"/>
        <v>0</v>
      </c>
      <c r="E187">
        <f t="shared" si="30"/>
        <v>0</v>
      </c>
      <c r="F187" s="13">
        <f t="shared" si="31"/>
        <v>0</v>
      </c>
      <c r="G187" s="13">
        <f t="shared" si="32"/>
        <v>0</v>
      </c>
      <c r="H187" s="13">
        <f t="shared" si="33"/>
        <v>0</v>
      </c>
      <c r="I187" s="34">
        <f t="shared" si="34"/>
        <v>0</v>
      </c>
      <c r="J187" s="34">
        <f t="shared" si="35"/>
        <v>0</v>
      </c>
      <c r="K187" s="34">
        <f t="shared" si="36"/>
        <v>0</v>
      </c>
      <c r="L187" s="34">
        <f t="shared" si="37"/>
        <v>0</v>
      </c>
      <c r="M187">
        <f t="shared" si="38"/>
        <v>0</v>
      </c>
    </row>
    <row r="188" spans="1:13" x14ac:dyDescent="0.35">
      <c r="A188">
        <f t="shared" si="26"/>
        <v>2013</v>
      </c>
      <c r="B188" t="str">
        <f t="shared" si="27"/>
        <v>Project</v>
      </c>
      <c r="C188">
        <f t="shared" si="28"/>
        <v>0</v>
      </c>
      <c r="D188">
        <f t="shared" si="29"/>
        <v>0</v>
      </c>
      <c r="E188">
        <f t="shared" si="30"/>
        <v>0</v>
      </c>
      <c r="F188" s="13">
        <f t="shared" si="31"/>
        <v>0</v>
      </c>
      <c r="G188" s="13">
        <f t="shared" si="32"/>
        <v>0</v>
      </c>
      <c r="H188" s="13">
        <f t="shared" si="33"/>
        <v>0</v>
      </c>
      <c r="I188" s="34">
        <f t="shared" si="34"/>
        <v>0</v>
      </c>
      <c r="J188" s="34">
        <f t="shared" si="35"/>
        <v>0</v>
      </c>
      <c r="K188" s="34">
        <f t="shared" si="36"/>
        <v>0</v>
      </c>
      <c r="L188" s="34">
        <f t="shared" si="37"/>
        <v>0</v>
      </c>
      <c r="M188">
        <f t="shared" si="38"/>
        <v>0</v>
      </c>
    </row>
    <row r="189" spans="1:13" x14ac:dyDescent="0.35">
      <c r="A189">
        <f t="shared" si="26"/>
        <v>2013</v>
      </c>
      <c r="B189" t="str">
        <f t="shared" si="27"/>
        <v>Project</v>
      </c>
      <c r="C189">
        <f t="shared" si="28"/>
        <v>0</v>
      </c>
      <c r="D189">
        <f t="shared" si="29"/>
        <v>0</v>
      </c>
      <c r="E189">
        <f t="shared" si="30"/>
        <v>0</v>
      </c>
      <c r="F189" s="13">
        <f t="shared" si="31"/>
        <v>0</v>
      </c>
      <c r="G189" s="13">
        <f t="shared" si="32"/>
        <v>0</v>
      </c>
      <c r="H189" s="13">
        <f t="shared" si="33"/>
        <v>0</v>
      </c>
      <c r="I189" s="34">
        <f t="shared" si="34"/>
        <v>0</v>
      </c>
      <c r="J189" s="34">
        <f t="shared" si="35"/>
        <v>0</v>
      </c>
      <c r="K189" s="34">
        <f t="shared" si="36"/>
        <v>0</v>
      </c>
      <c r="L189" s="34">
        <f t="shared" si="37"/>
        <v>0</v>
      </c>
      <c r="M189">
        <f t="shared" si="38"/>
        <v>0</v>
      </c>
    </row>
    <row r="190" spans="1:13" x14ac:dyDescent="0.35">
      <c r="A190">
        <f t="shared" si="26"/>
        <v>2013</v>
      </c>
      <c r="B190" t="str">
        <f t="shared" si="27"/>
        <v>Project</v>
      </c>
      <c r="C190">
        <f t="shared" si="28"/>
        <v>0</v>
      </c>
      <c r="D190">
        <f t="shared" si="29"/>
        <v>0</v>
      </c>
      <c r="E190">
        <f t="shared" si="30"/>
        <v>0</v>
      </c>
      <c r="F190" s="13">
        <f t="shared" si="31"/>
        <v>0</v>
      </c>
      <c r="G190" s="13">
        <f t="shared" si="32"/>
        <v>0</v>
      </c>
      <c r="H190" s="13">
        <f t="shared" si="33"/>
        <v>0</v>
      </c>
      <c r="I190" s="34">
        <f t="shared" si="34"/>
        <v>0</v>
      </c>
      <c r="J190" s="34">
        <f t="shared" si="35"/>
        <v>0</v>
      </c>
      <c r="K190" s="34">
        <f t="shared" si="36"/>
        <v>0</v>
      </c>
      <c r="L190" s="34">
        <f t="shared" si="37"/>
        <v>0</v>
      </c>
      <c r="M190">
        <f t="shared" si="38"/>
        <v>0</v>
      </c>
    </row>
    <row r="191" spans="1:13" x14ac:dyDescent="0.35">
      <c r="A191">
        <f t="shared" si="26"/>
        <v>2013</v>
      </c>
      <c r="B191" t="str">
        <f t="shared" si="27"/>
        <v>Project</v>
      </c>
      <c r="C191">
        <f t="shared" si="28"/>
        <v>0</v>
      </c>
      <c r="D191">
        <f t="shared" si="29"/>
        <v>0</v>
      </c>
      <c r="E191">
        <f t="shared" si="30"/>
        <v>0</v>
      </c>
      <c r="F191" s="13">
        <f t="shared" si="31"/>
        <v>0</v>
      </c>
      <c r="G191" s="13">
        <f t="shared" si="32"/>
        <v>0</v>
      </c>
      <c r="H191" s="13">
        <f t="shared" si="33"/>
        <v>0</v>
      </c>
      <c r="I191" s="34">
        <f t="shared" si="34"/>
        <v>0</v>
      </c>
      <c r="J191" s="34">
        <f t="shared" si="35"/>
        <v>0</v>
      </c>
      <c r="K191" s="34">
        <f t="shared" si="36"/>
        <v>0</v>
      </c>
      <c r="L191" s="34">
        <f t="shared" si="37"/>
        <v>0</v>
      </c>
      <c r="M191">
        <f t="shared" si="38"/>
        <v>0</v>
      </c>
    </row>
    <row r="192" spans="1:13" x14ac:dyDescent="0.35">
      <c r="A192">
        <f t="shared" si="26"/>
        <v>2013</v>
      </c>
      <c r="B192" t="str">
        <f t="shared" si="27"/>
        <v>Project</v>
      </c>
      <c r="C192">
        <f t="shared" si="28"/>
        <v>0</v>
      </c>
      <c r="D192">
        <f t="shared" si="29"/>
        <v>0</v>
      </c>
      <c r="E192">
        <f t="shared" si="30"/>
        <v>0</v>
      </c>
      <c r="F192" s="13">
        <f t="shared" si="31"/>
        <v>0</v>
      </c>
      <c r="G192" s="13">
        <f t="shared" si="32"/>
        <v>0</v>
      </c>
      <c r="H192" s="13">
        <f t="shared" si="33"/>
        <v>0</v>
      </c>
      <c r="I192" s="34">
        <f t="shared" si="34"/>
        <v>0</v>
      </c>
      <c r="J192" s="34">
        <f t="shared" si="35"/>
        <v>0</v>
      </c>
      <c r="K192" s="34">
        <f t="shared" si="36"/>
        <v>0</v>
      </c>
      <c r="L192" s="34">
        <f t="shared" si="37"/>
        <v>0</v>
      </c>
      <c r="M192">
        <f t="shared" si="38"/>
        <v>0</v>
      </c>
    </row>
    <row r="193" spans="1:13" x14ac:dyDescent="0.35">
      <c r="A193">
        <f t="shared" si="26"/>
        <v>2013</v>
      </c>
      <c r="B193" t="str">
        <f t="shared" si="27"/>
        <v>Project</v>
      </c>
      <c r="C193">
        <f t="shared" si="28"/>
        <v>0</v>
      </c>
      <c r="D193">
        <f t="shared" si="29"/>
        <v>0</v>
      </c>
      <c r="E193">
        <f t="shared" si="30"/>
        <v>0</v>
      </c>
      <c r="F193" s="13">
        <f t="shared" si="31"/>
        <v>0</v>
      </c>
      <c r="G193" s="13">
        <f t="shared" si="32"/>
        <v>0</v>
      </c>
      <c r="H193" s="13">
        <f t="shared" si="33"/>
        <v>0</v>
      </c>
      <c r="I193" s="34">
        <f t="shared" si="34"/>
        <v>0</v>
      </c>
      <c r="J193" s="34">
        <f t="shared" si="35"/>
        <v>0</v>
      </c>
      <c r="K193" s="34">
        <f t="shared" si="36"/>
        <v>0</v>
      </c>
      <c r="L193" s="34">
        <f t="shared" si="37"/>
        <v>0</v>
      </c>
      <c r="M193">
        <f t="shared" si="38"/>
        <v>0</v>
      </c>
    </row>
    <row r="194" spans="1:13" x14ac:dyDescent="0.35">
      <c r="A194">
        <f t="shared" si="26"/>
        <v>2013</v>
      </c>
      <c r="B194" t="str">
        <f t="shared" si="27"/>
        <v>Project</v>
      </c>
      <c r="C194">
        <f t="shared" si="28"/>
        <v>0</v>
      </c>
      <c r="D194">
        <f t="shared" si="29"/>
        <v>0</v>
      </c>
      <c r="E194">
        <f t="shared" si="30"/>
        <v>0</v>
      </c>
      <c r="F194" s="13">
        <f t="shared" si="31"/>
        <v>0</v>
      </c>
      <c r="G194" s="13">
        <f t="shared" si="32"/>
        <v>0</v>
      </c>
      <c r="H194" s="13">
        <f t="shared" si="33"/>
        <v>0</v>
      </c>
      <c r="I194" s="34">
        <f t="shared" si="34"/>
        <v>0</v>
      </c>
      <c r="J194" s="34">
        <f t="shared" si="35"/>
        <v>0</v>
      </c>
      <c r="K194" s="34">
        <f t="shared" si="36"/>
        <v>0</v>
      </c>
      <c r="L194" s="34">
        <f t="shared" si="37"/>
        <v>0</v>
      </c>
      <c r="M194">
        <f t="shared" si="38"/>
        <v>0</v>
      </c>
    </row>
    <row r="195" spans="1:13" x14ac:dyDescent="0.35">
      <c r="A195">
        <f t="shared" si="26"/>
        <v>2013</v>
      </c>
      <c r="B195" t="str">
        <f t="shared" si="27"/>
        <v>Project</v>
      </c>
      <c r="C195">
        <f t="shared" si="28"/>
        <v>0</v>
      </c>
      <c r="D195">
        <f t="shared" si="29"/>
        <v>0</v>
      </c>
      <c r="E195">
        <f t="shared" si="30"/>
        <v>0</v>
      </c>
      <c r="F195" s="13">
        <f t="shared" si="31"/>
        <v>0</v>
      </c>
      <c r="G195" s="13">
        <f t="shared" si="32"/>
        <v>0</v>
      </c>
      <c r="H195" s="13">
        <f t="shared" si="33"/>
        <v>0</v>
      </c>
      <c r="I195" s="34">
        <f t="shared" si="34"/>
        <v>0</v>
      </c>
      <c r="J195" s="34">
        <f t="shared" si="35"/>
        <v>0</v>
      </c>
      <c r="K195" s="34">
        <f t="shared" si="36"/>
        <v>0</v>
      </c>
      <c r="L195" s="34">
        <f t="shared" si="37"/>
        <v>0</v>
      </c>
      <c r="M195">
        <f t="shared" si="38"/>
        <v>0</v>
      </c>
    </row>
    <row r="196" spans="1:13" x14ac:dyDescent="0.35">
      <c r="A196">
        <f t="shared" ref="A196:A259" si="39">INDEX(Model_Years,1,INDEX(Results,ROW()-ROW(A$3),3)+1)</f>
        <v>2013</v>
      </c>
      <c r="B196" t="str">
        <f t="shared" ref="B196:B259" si="40">INDEX(Cases,INDEX(Results,ROW()-ROW(B$3),4)+1)</f>
        <v>Project</v>
      </c>
      <c r="C196">
        <f t="shared" ref="C196:C259" si="41">INDEX(Segment_Names,INDEX(Results,ROW()-ROW(B$3),1))</f>
        <v>0</v>
      </c>
      <c r="D196">
        <f t="shared" ref="D196:D259" si="42">INDEX(Directions,INDEX(Results,ROW()-ROW(B$3),1),INDEX(Results,ROW()-ROW(B$3),2)+1)</f>
        <v>0</v>
      </c>
      <c r="E196">
        <f t="shared" ref="E196:E259" si="43">INDEX(Results,ROW()-ROW(B$3),5)</f>
        <v>0</v>
      </c>
      <c r="F196" s="13">
        <f t="shared" ref="F196:F259" si="44">INDEX(Results,ROW()-ROW(B$3),10)</f>
        <v>0</v>
      </c>
      <c r="G196" s="13">
        <f t="shared" ref="G196:G259" si="45">INDEX(Results,ROW()-ROW(B$3),7)</f>
        <v>0</v>
      </c>
      <c r="H196" s="13">
        <f t="shared" ref="H196:H259" si="46">INDEX(Results,ROW()-ROW($A$3),11)</f>
        <v>0</v>
      </c>
      <c r="I196" s="34">
        <f t="shared" ref="I196:I259" si="47">INDEX(Results,ROW()-ROW($A$3),12)</f>
        <v>0</v>
      </c>
      <c r="J196" s="34">
        <f t="shared" ref="J196:J259" si="48">INDEX(Results,ROW()-ROW(A$3),8)</f>
        <v>0</v>
      </c>
      <c r="K196" s="34">
        <f t="shared" ref="K196:K259" si="49">INDEX(Results,ROW()-ROW($A$3),14)</f>
        <v>0</v>
      </c>
      <c r="L196" s="34">
        <f t="shared" ref="L196:L259" si="50">INDEX(Results,ROW()-ROW($A$3),15)</f>
        <v>0</v>
      </c>
      <c r="M196">
        <f t="shared" ref="M196:M259" si="51">INDEX(Results,ROW()-ROW($A$3),16)</f>
        <v>0</v>
      </c>
    </row>
    <row r="197" spans="1:13" x14ac:dyDescent="0.35">
      <c r="A197">
        <f t="shared" si="39"/>
        <v>2013</v>
      </c>
      <c r="B197" t="str">
        <f t="shared" si="40"/>
        <v>Project</v>
      </c>
      <c r="C197">
        <f t="shared" si="41"/>
        <v>0</v>
      </c>
      <c r="D197">
        <f t="shared" si="42"/>
        <v>0</v>
      </c>
      <c r="E197">
        <f t="shared" si="43"/>
        <v>0</v>
      </c>
      <c r="F197" s="13">
        <f t="shared" si="44"/>
        <v>0</v>
      </c>
      <c r="G197" s="13">
        <f t="shared" si="45"/>
        <v>0</v>
      </c>
      <c r="H197" s="13">
        <f t="shared" si="46"/>
        <v>0</v>
      </c>
      <c r="I197" s="34">
        <f t="shared" si="47"/>
        <v>0</v>
      </c>
      <c r="J197" s="34">
        <f t="shared" si="48"/>
        <v>0</v>
      </c>
      <c r="K197" s="34">
        <f t="shared" si="49"/>
        <v>0</v>
      </c>
      <c r="L197" s="34">
        <f t="shared" si="50"/>
        <v>0</v>
      </c>
      <c r="M197">
        <f t="shared" si="51"/>
        <v>0</v>
      </c>
    </row>
    <row r="198" spans="1:13" x14ac:dyDescent="0.35">
      <c r="A198">
        <f t="shared" si="39"/>
        <v>2013</v>
      </c>
      <c r="B198" t="str">
        <f t="shared" si="40"/>
        <v>Project</v>
      </c>
      <c r="C198">
        <f t="shared" si="41"/>
        <v>0</v>
      </c>
      <c r="D198">
        <f t="shared" si="42"/>
        <v>0</v>
      </c>
      <c r="E198">
        <f t="shared" si="43"/>
        <v>0</v>
      </c>
      <c r="F198" s="13">
        <f t="shared" si="44"/>
        <v>0</v>
      </c>
      <c r="G198" s="13">
        <f t="shared" si="45"/>
        <v>0</v>
      </c>
      <c r="H198" s="13">
        <f t="shared" si="46"/>
        <v>0</v>
      </c>
      <c r="I198" s="34">
        <f t="shared" si="47"/>
        <v>0</v>
      </c>
      <c r="J198" s="34">
        <f t="shared" si="48"/>
        <v>0</v>
      </c>
      <c r="K198" s="34">
        <f t="shared" si="49"/>
        <v>0</v>
      </c>
      <c r="L198" s="34">
        <f t="shared" si="50"/>
        <v>0</v>
      </c>
      <c r="M198">
        <f t="shared" si="51"/>
        <v>0</v>
      </c>
    </row>
    <row r="199" spans="1:13" x14ac:dyDescent="0.35">
      <c r="A199">
        <f t="shared" si="39"/>
        <v>2013</v>
      </c>
      <c r="B199" t="str">
        <f t="shared" si="40"/>
        <v>Project</v>
      </c>
      <c r="C199">
        <f t="shared" si="41"/>
        <v>0</v>
      </c>
      <c r="D199">
        <f t="shared" si="42"/>
        <v>0</v>
      </c>
      <c r="E199">
        <f t="shared" si="43"/>
        <v>0</v>
      </c>
      <c r="F199" s="13">
        <f t="shared" si="44"/>
        <v>0</v>
      </c>
      <c r="G199" s="13">
        <f t="shared" si="45"/>
        <v>0</v>
      </c>
      <c r="H199" s="13">
        <f t="shared" si="46"/>
        <v>0</v>
      </c>
      <c r="I199" s="34">
        <f t="shared" si="47"/>
        <v>0</v>
      </c>
      <c r="J199" s="34">
        <f t="shared" si="48"/>
        <v>0</v>
      </c>
      <c r="K199" s="34">
        <f t="shared" si="49"/>
        <v>0</v>
      </c>
      <c r="L199" s="34">
        <f t="shared" si="50"/>
        <v>0</v>
      </c>
      <c r="M199">
        <f t="shared" si="51"/>
        <v>0</v>
      </c>
    </row>
    <row r="200" spans="1:13" x14ac:dyDescent="0.35">
      <c r="A200">
        <f t="shared" si="39"/>
        <v>2013</v>
      </c>
      <c r="B200" t="str">
        <f t="shared" si="40"/>
        <v>Project</v>
      </c>
      <c r="C200">
        <f t="shared" si="41"/>
        <v>0</v>
      </c>
      <c r="D200">
        <f t="shared" si="42"/>
        <v>0</v>
      </c>
      <c r="E200">
        <f t="shared" si="43"/>
        <v>0</v>
      </c>
      <c r="F200" s="13">
        <f t="shared" si="44"/>
        <v>0</v>
      </c>
      <c r="G200" s="13">
        <f t="shared" si="45"/>
        <v>0</v>
      </c>
      <c r="H200" s="13">
        <f t="shared" si="46"/>
        <v>0</v>
      </c>
      <c r="I200" s="34">
        <f t="shared" si="47"/>
        <v>0</v>
      </c>
      <c r="J200" s="34">
        <f t="shared" si="48"/>
        <v>0</v>
      </c>
      <c r="K200" s="34">
        <f t="shared" si="49"/>
        <v>0</v>
      </c>
      <c r="L200" s="34">
        <f t="shared" si="50"/>
        <v>0</v>
      </c>
      <c r="M200">
        <f t="shared" si="51"/>
        <v>0</v>
      </c>
    </row>
    <row r="201" spans="1:13" x14ac:dyDescent="0.35">
      <c r="A201">
        <f t="shared" si="39"/>
        <v>2013</v>
      </c>
      <c r="B201" t="str">
        <f t="shared" si="40"/>
        <v>Project</v>
      </c>
      <c r="C201">
        <f t="shared" si="41"/>
        <v>0</v>
      </c>
      <c r="D201">
        <f t="shared" si="42"/>
        <v>0</v>
      </c>
      <c r="E201">
        <f t="shared" si="43"/>
        <v>0</v>
      </c>
      <c r="F201" s="13">
        <f t="shared" si="44"/>
        <v>0</v>
      </c>
      <c r="G201" s="13">
        <f t="shared" si="45"/>
        <v>0</v>
      </c>
      <c r="H201" s="13">
        <f t="shared" si="46"/>
        <v>0</v>
      </c>
      <c r="I201" s="34">
        <f t="shared" si="47"/>
        <v>0</v>
      </c>
      <c r="J201" s="34">
        <f t="shared" si="48"/>
        <v>0</v>
      </c>
      <c r="K201" s="34">
        <f t="shared" si="49"/>
        <v>0</v>
      </c>
      <c r="L201" s="34">
        <f t="shared" si="50"/>
        <v>0</v>
      </c>
      <c r="M201">
        <f t="shared" si="51"/>
        <v>0</v>
      </c>
    </row>
    <row r="202" spans="1:13" x14ac:dyDescent="0.35">
      <c r="A202">
        <f t="shared" si="39"/>
        <v>2013</v>
      </c>
      <c r="B202" t="str">
        <f t="shared" si="40"/>
        <v>Project</v>
      </c>
      <c r="C202">
        <f t="shared" si="41"/>
        <v>0</v>
      </c>
      <c r="D202">
        <f t="shared" si="42"/>
        <v>0</v>
      </c>
      <c r="E202">
        <f t="shared" si="43"/>
        <v>0</v>
      </c>
      <c r="F202" s="13">
        <f t="shared" si="44"/>
        <v>0</v>
      </c>
      <c r="G202" s="13">
        <f t="shared" si="45"/>
        <v>0</v>
      </c>
      <c r="H202" s="13">
        <f t="shared" si="46"/>
        <v>0</v>
      </c>
      <c r="I202" s="34">
        <f t="shared" si="47"/>
        <v>0</v>
      </c>
      <c r="J202" s="34">
        <f t="shared" si="48"/>
        <v>0</v>
      </c>
      <c r="K202" s="34">
        <f t="shared" si="49"/>
        <v>0</v>
      </c>
      <c r="L202" s="34">
        <f t="shared" si="50"/>
        <v>0</v>
      </c>
      <c r="M202">
        <f t="shared" si="51"/>
        <v>0</v>
      </c>
    </row>
    <row r="203" spans="1:13" x14ac:dyDescent="0.35">
      <c r="A203">
        <f t="shared" si="39"/>
        <v>2013</v>
      </c>
      <c r="B203" t="str">
        <f t="shared" si="40"/>
        <v>Project</v>
      </c>
      <c r="C203">
        <f t="shared" si="41"/>
        <v>0</v>
      </c>
      <c r="D203">
        <f t="shared" si="42"/>
        <v>0</v>
      </c>
      <c r="E203">
        <f t="shared" si="43"/>
        <v>0</v>
      </c>
      <c r="F203" s="13">
        <f t="shared" si="44"/>
        <v>0</v>
      </c>
      <c r="G203" s="13">
        <f t="shared" si="45"/>
        <v>0</v>
      </c>
      <c r="H203" s="13">
        <f t="shared" si="46"/>
        <v>0</v>
      </c>
      <c r="I203" s="34">
        <f t="shared" si="47"/>
        <v>0</v>
      </c>
      <c r="J203" s="34">
        <f t="shared" si="48"/>
        <v>0</v>
      </c>
      <c r="K203" s="34">
        <f t="shared" si="49"/>
        <v>0</v>
      </c>
      <c r="L203" s="34">
        <f t="shared" si="50"/>
        <v>0</v>
      </c>
      <c r="M203">
        <f t="shared" si="51"/>
        <v>0</v>
      </c>
    </row>
    <row r="204" spans="1:13" x14ac:dyDescent="0.35">
      <c r="A204">
        <f t="shared" si="39"/>
        <v>2035</v>
      </c>
      <c r="B204" t="str">
        <f t="shared" si="40"/>
        <v>Base</v>
      </c>
      <c r="C204" t="str">
        <f t="shared" si="41"/>
        <v>Example 1</v>
      </c>
      <c r="D204" t="str">
        <f t="shared" si="42"/>
        <v>Inbound</v>
      </c>
      <c r="E204" t="str">
        <f t="shared" si="43"/>
        <v>AM Peak</v>
      </c>
      <c r="F204" s="13">
        <f t="shared" si="44"/>
        <v>61.897653375124378</v>
      </c>
      <c r="G204" s="13">
        <f t="shared" si="45"/>
        <v>21.697006544268763</v>
      </c>
      <c r="H204" s="13">
        <f t="shared" si="46"/>
        <v>0</v>
      </c>
      <c r="I204" s="34">
        <f t="shared" si="47"/>
        <v>1465.2</v>
      </c>
      <c r="J204" s="34">
        <f t="shared" si="48"/>
        <v>4376.8</v>
      </c>
      <c r="K204" s="34">
        <f t="shared" si="49"/>
        <v>0</v>
      </c>
      <c r="L204" s="34">
        <f t="shared" si="50"/>
        <v>0</v>
      </c>
      <c r="M204">
        <f t="shared" si="51"/>
        <v>0</v>
      </c>
    </row>
    <row r="205" spans="1:13" x14ac:dyDescent="0.35">
      <c r="A205">
        <f t="shared" si="39"/>
        <v>2035</v>
      </c>
      <c r="B205" t="str">
        <f t="shared" si="40"/>
        <v>Base</v>
      </c>
      <c r="C205" t="str">
        <f t="shared" si="41"/>
        <v>Example 1</v>
      </c>
      <c r="D205" t="str">
        <f t="shared" si="42"/>
        <v>Inbound</v>
      </c>
      <c r="E205" t="str">
        <f t="shared" si="43"/>
        <v>Midday</v>
      </c>
      <c r="F205" s="13">
        <f t="shared" si="44"/>
        <v>69.845126453369218</v>
      </c>
      <c r="G205" s="13">
        <f t="shared" si="45"/>
        <v>41.280519811779506</v>
      </c>
      <c r="H205" s="13">
        <f t="shared" si="46"/>
        <v>0</v>
      </c>
      <c r="I205" s="34">
        <f t="shared" si="47"/>
        <v>698.40000000000009</v>
      </c>
      <c r="J205" s="34">
        <f t="shared" si="48"/>
        <v>3395.6000000000004</v>
      </c>
      <c r="K205" s="34">
        <f t="shared" si="49"/>
        <v>0</v>
      </c>
      <c r="L205" s="34">
        <f t="shared" si="50"/>
        <v>0</v>
      </c>
      <c r="M205">
        <f t="shared" si="51"/>
        <v>0</v>
      </c>
    </row>
    <row r="206" spans="1:13" x14ac:dyDescent="0.35">
      <c r="A206">
        <f t="shared" si="39"/>
        <v>2035</v>
      </c>
      <c r="B206" t="str">
        <f t="shared" si="40"/>
        <v>Base</v>
      </c>
      <c r="C206" t="str">
        <f t="shared" si="41"/>
        <v>Example 1</v>
      </c>
      <c r="D206" t="str">
        <f t="shared" si="42"/>
        <v>Inbound</v>
      </c>
      <c r="E206" t="str">
        <f t="shared" si="43"/>
        <v>PM Peak</v>
      </c>
      <c r="F206" s="13">
        <f t="shared" si="44"/>
        <v>67.328445483213315</v>
      </c>
      <c r="G206" s="13">
        <f t="shared" si="45"/>
        <v>18.662325389446302</v>
      </c>
      <c r="H206" s="13">
        <f t="shared" si="46"/>
        <v>0</v>
      </c>
      <c r="I206" s="34">
        <f t="shared" si="47"/>
        <v>1108.7802123672705</v>
      </c>
      <c r="J206" s="34">
        <f t="shared" si="48"/>
        <v>4110.1266494155443</v>
      </c>
      <c r="K206" s="34">
        <f t="shared" si="49"/>
        <v>0</v>
      </c>
      <c r="L206" s="34">
        <f t="shared" si="50"/>
        <v>0</v>
      </c>
      <c r="M206">
        <f t="shared" si="51"/>
        <v>0</v>
      </c>
    </row>
    <row r="207" spans="1:13" x14ac:dyDescent="0.35">
      <c r="A207">
        <f t="shared" si="39"/>
        <v>2035</v>
      </c>
      <c r="B207" t="str">
        <f t="shared" si="40"/>
        <v>Base</v>
      </c>
      <c r="C207" t="str">
        <f t="shared" si="41"/>
        <v>Example 1</v>
      </c>
      <c r="D207" t="str">
        <f t="shared" si="42"/>
        <v>Inbound</v>
      </c>
      <c r="E207" t="str">
        <f t="shared" si="43"/>
        <v>Night</v>
      </c>
      <c r="F207" s="13">
        <f t="shared" si="44"/>
        <v>69.999993434837606</v>
      </c>
      <c r="G207" s="13">
        <f t="shared" si="45"/>
        <v>69.950558001809895</v>
      </c>
      <c r="H207" s="13">
        <f t="shared" si="46"/>
        <v>0</v>
      </c>
      <c r="I207" s="34">
        <f t="shared" si="47"/>
        <v>138.59999999999997</v>
      </c>
      <c r="J207" s="34">
        <f t="shared" si="48"/>
        <v>1129.3999999999999</v>
      </c>
      <c r="K207" s="34">
        <f t="shared" si="49"/>
        <v>0</v>
      </c>
      <c r="L207" s="34">
        <f t="shared" si="50"/>
        <v>0</v>
      </c>
      <c r="M207">
        <f t="shared" si="51"/>
        <v>0</v>
      </c>
    </row>
    <row r="208" spans="1:13" x14ac:dyDescent="0.35">
      <c r="A208">
        <f t="shared" si="39"/>
        <v>2035</v>
      </c>
      <c r="B208" t="str">
        <f t="shared" si="40"/>
        <v>Base</v>
      </c>
      <c r="C208" t="str">
        <f t="shared" si="41"/>
        <v>Example 1</v>
      </c>
      <c r="D208" t="str">
        <f t="shared" si="42"/>
        <v>Inbound</v>
      </c>
      <c r="E208">
        <f t="shared" si="43"/>
        <v>0</v>
      </c>
      <c r="F208" s="13">
        <f t="shared" si="44"/>
        <v>0</v>
      </c>
      <c r="G208" s="13">
        <f t="shared" si="45"/>
        <v>0</v>
      </c>
      <c r="H208" s="13">
        <f t="shared" si="46"/>
        <v>0</v>
      </c>
      <c r="I208" s="34">
        <f t="shared" si="47"/>
        <v>0</v>
      </c>
      <c r="J208" s="34">
        <f t="shared" si="48"/>
        <v>0</v>
      </c>
      <c r="K208" s="34">
        <f t="shared" si="49"/>
        <v>0</v>
      </c>
      <c r="L208" s="34">
        <f t="shared" si="50"/>
        <v>0</v>
      </c>
      <c r="M208">
        <f t="shared" si="51"/>
        <v>0</v>
      </c>
    </row>
    <row r="209" spans="1:13" x14ac:dyDescent="0.35">
      <c r="A209">
        <f t="shared" si="39"/>
        <v>2035</v>
      </c>
      <c r="B209" t="str">
        <f t="shared" si="40"/>
        <v>Base</v>
      </c>
      <c r="C209" t="str">
        <f t="shared" si="41"/>
        <v>Example 1</v>
      </c>
      <c r="D209" t="str">
        <f t="shared" si="42"/>
        <v>Outbound</v>
      </c>
      <c r="E209" t="str">
        <f t="shared" si="43"/>
        <v>AM Peak</v>
      </c>
      <c r="F209" s="13">
        <f t="shared" si="44"/>
        <v>69.609664997779589</v>
      </c>
      <c r="G209" s="13">
        <f t="shared" si="45"/>
        <v>28.050427698454758</v>
      </c>
      <c r="H209" s="13">
        <f t="shared" si="46"/>
        <v>0</v>
      </c>
      <c r="I209" s="34">
        <f t="shared" si="47"/>
        <v>866.7</v>
      </c>
      <c r="J209" s="34">
        <f t="shared" si="48"/>
        <v>3966.3</v>
      </c>
      <c r="K209" s="34">
        <f t="shared" si="49"/>
        <v>0</v>
      </c>
      <c r="L209" s="34">
        <f t="shared" si="50"/>
        <v>0</v>
      </c>
      <c r="M209">
        <f t="shared" si="51"/>
        <v>0</v>
      </c>
    </row>
    <row r="210" spans="1:13" x14ac:dyDescent="0.35">
      <c r="A210">
        <f t="shared" si="39"/>
        <v>2035</v>
      </c>
      <c r="B210" t="str">
        <f t="shared" si="40"/>
        <v>Base</v>
      </c>
      <c r="C210" t="str">
        <f t="shared" si="41"/>
        <v>Example 1</v>
      </c>
      <c r="D210" t="str">
        <f t="shared" si="42"/>
        <v>Outbound</v>
      </c>
      <c r="E210" t="str">
        <f t="shared" si="43"/>
        <v>Midday</v>
      </c>
      <c r="F210" s="13">
        <f t="shared" si="44"/>
        <v>69.471476959169351</v>
      </c>
      <c r="G210" s="13">
        <f t="shared" si="45"/>
        <v>38.384672206631102</v>
      </c>
      <c r="H210" s="13">
        <f t="shared" si="46"/>
        <v>0</v>
      </c>
      <c r="I210" s="34">
        <f t="shared" si="47"/>
        <v>853.20931746205088</v>
      </c>
      <c r="J210" s="34">
        <f t="shared" si="48"/>
        <v>3466.837859560992</v>
      </c>
      <c r="K210" s="34">
        <f t="shared" si="49"/>
        <v>0</v>
      </c>
      <c r="L210" s="34">
        <f t="shared" si="50"/>
        <v>0</v>
      </c>
      <c r="M210">
        <f t="shared" si="51"/>
        <v>0</v>
      </c>
    </row>
    <row r="211" spans="1:13" x14ac:dyDescent="0.35">
      <c r="A211">
        <f t="shared" si="39"/>
        <v>2035</v>
      </c>
      <c r="B211" t="str">
        <f t="shared" si="40"/>
        <v>Base</v>
      </c>
      <c r="C211" t="str">
        <f t="shared" si="41"/>
        <v>Example 1</v>
      </c>
      <c r="D211" t="str">
        <f t="shared" si="42"/>
        <v>Outbound</v>
      </c>
      <c r="E211" t="str">
        <f t="shared" si="43"/>
        <v>PM Peak</v>
      </c>
      <c r="F211" s="13">
        <f t="shared" si="44"/>
        <v>48.525882251690348</v>
      </c>
      <c r="G211" s="13">
        <f t="shared" si="45"/>
        <v>16.476542036513685</v>
      </c>
      <c r="H211" s="13">
        <f t="shared" si="46"/>
        <v>0</v>
      </c>
      <c r="I211" s="34">
        <f t="shared" si="47"/>
        <v>1712.7395969482125</v>
      </c>
      <c r="J211" s="34">
        <f t="shared" si="48"/>
        <v>4433.4024961467321</v>
      </c>
      <c r="K211" s="34">
        <f t="shared" si="49"/>
        <v>0</v>
      </c>
      <c r="L211" s="34">
        <f t="shared" si="50"/>
        <v>0</v>
      </c>
      <c r="M211">
        <f t="shared" si="51"/>
        <v>0</v>
      </c>
    </row>
    <row r="212" spans="1:13" x14ac:dyDescent="0.35">
      <c r="A212">
        <f t="shared" si="39"/>
        <v>2035</v>
      </c>
      <c r="B212" t="str">
        <f t="shared" si="40"/>
        <v>Base</v>
      </c>
      <c r="C212" t="str">
        <f t="shared" si="41"/>
        <v>Example 1</v>
      </c>
      <c r="D212" t="str">
        <f t="shared" si="42"/>
        <v>Outbound</v>
      </c>
      <c r="E212" t="str">
        <f t="shared" si="43"/>
        <v>Night</v>
      </c>
      <c r="F212" s="13">
        <f t="shared" si="44"/>
        <v>69.999974563683651</v>
      </c>
      <c r="G212" s="13">
        <f t="shared" si="45"/>
        <v>69.893613486334928</v>
      </c>
      <c r="H212" s="13">
        <f t="shared" si="46"/>
        <v>0</v>
      </c>
      <c r="I212" s="34">
        <f t="shared" si="47"/>
        <v>173.7</v>
      </c>
      <c r="J212" s="34">
        <f t="shared" si="48"/>
        <v>1296.3</v>
      </c>
      <c r="K212" s="34">
        <f t="shared" si="49"/>
        <v>0</v>
      </c>
      <c r="L212" s="34">
        <f t="shared" si="50"/>
        <v>0</v>
      </c>
      <c r="M212">
        <f t="shared" si="51"/>
        <v>0</v>
      </c>
    </row>
    <row r="213" spans="1:13" x14ac:dyDescent="0.35">
      <c r="A213">
        <f t="shared" si="39"/>
        <v>2035</v>
      </c>
      <c r="B213" t="str">
        <f t="shared" si="40"/>
        <v>Base</v>
      </c>
      <c r="C213" t="str">
        <f t="shared" si="41"/>
        <v>Example 1</v>
      </c>
      <c r="D213" t="str">
        <f t="shared" si="42"/>
        <v>Outbound</v>
      </c>
      <c r="E213">
        <f t="shared" si="43"/>
        <v>0</v>
      </c>
      <c r="F213" s="13">
        <f t="shared" si="44"/>
        <v>0</v>
      </c>
      <c r="G213" s="13">
        <f t="shared" si="45"/>
        <v>0</v>
      </c>
      <c r="H213" s="13">
        <f t="shared" si="46"/>
        <v>0</v>
      </c>
      <c r="I213" s="34">
        <f t="shared" si="47"/>
        <v>0</v>
      </c>
      <c r="J213" s="34">
        <f t="shared" si="48"/>
        <v>0</v>
      </c>
      <c r="K213" s="34">
        <f t="shared" si="49"/>
        <v>0</v>
      </c>
      <c r="L213" s="34">
        <f t="shared" si="50"/>
        <v>0</v>
      </c>
      <c r="M213">
        <f t="shared" si="51"/>
        <v>0</v>
      </c>
    </row>
    <row r="214" spans="1:13" x14ac:dyDescent="0.35">
      <c r="A214">
        <f t="shared" si="39"/>
        <v>2035</v>
      </c>
      <c r="B214" t="str">
        <f t="shared" si="40"/>
        <v>Base</v>
      </c>
      <c r="C214" t="str">
        <f t="shared" si="41"/>
        <v>Ex2</v>
      </c>
      <c r="D214" t="str">
        <f t="shared" si="42"/>
        <v>EB</v>
      </c>
      <c r="E214" t="str">
        <f t="shared" si="43"/>
        <v>AM Peak</v>
      </c>
      <c r="F214" s="13">
        <f t="shared" si="44"/>
        <v>67.702400069519712</v>
      </c>
      <c r="G214" s="13">
        <f t="shared" si="45"/>
        <v>41.705003038547964</v>
      </c>
      <c r="H214" s="13">
        <f t="shared" si="46"/>
        <v>0</v>
      </c>
      <c r="I214" s="34">
        <f t="shared" si="47"/>
        <v>1170</v>
      </c>
      <c r="J214" s="34">
        <f t="shared" si="48"/>
        <v>3580</v>
      </c>
      <c r="K214" s="34">
        <f t="shared" si="49"/>
        <v>0</v>
      </c>
      <c r="L214" s="34">
        <f t="shared" si="50"/>
        <v>0</v>
      </c>
      <c r="M214">
        <f t="shared" si="51"/>
        <v>0</v>
      </c>
    </row>
    <row r="215" spans="1:13" x14ac:dyDescent="0.35">
      <c r="A215">
        <f t="shared" si="39"/>
        <v>2035</v>
      </c>
      <c r="B215" t="str">
        <f t="shared" si="40"/>
        <v>Base</v>
      </c>
      <c r="C215" t="str">
        <f t="shared" si="41"/>
        <v>Ex2</v>
      </c>
      <c r="D215" t="str">
        <f t="shared" si="42"/>
        <v>EB</v>
      </c>
      <c r="E215" t="str">
        <f t="shared" si="43"/>
        <v>Midday</v>
      </c>
      <c r="F215" s="13">
        <f t="shared" si="44"/>
        <v>69.940345926074102</v>
      </c>
      <c r="G215" s="13">
        <f t="shared" si="45"/>
        <v>58.954830679949175</v>
      </c>
      <c r="H215" s="13">
        <f t="shared" si="46"/>
        <v>0</v>
      </c>
      <c r="I215" s="34">
        <f t="shared" si="47"/>
        <v>630.00000000000011</v>
      </c>
      <c r="J215" s="34">
        <f t="shared" si="48"/>
        <v>2920</v>
      </c>
      <c r="K215" s="34">
        <f t="shared" si="49"/>
        <v>0</v>
      </c>
      <c r="L215" s="34">
        <f t="shared" si="50"/>
        <v>0</v>
      </c>
      <c r="M215">
        <f t="shared" si="51"/>
        <v>0</v>
      </c>
    </row>
    <row r="216" spans="1:13" x14ac:dyDescent="0.35">
      <c r="A216">
        <f t="shared" si="39"/>
        <v>2035</v>
      </c>
      <c r="B216" t="str">
        <f t="shared" si="40"/>
        <v>Base</v>
      </c>
      <c r="C216" t="str">
        <f t="shared" si="41"/>
        <v>Ex2</v>
      </c>
      <c r="D216" t="str">
        <f t="shared" si="42"/>
        <v>EB</v>
      </c>
      <c r="E216" t="str">
        <f t="shared" si="43"/>
        <v>PM Peak</v>
      </c>
      <c r="F216" s="13">
        <f t="shared" si="44"/>
        <v>68.67378805431045</v>
      </c>
      <c r="G216" s="13">
        <f t="shared" si="45"/>
        <v>28.742163631803841</v>
      </c>
      <c r="H216" s="13">
        <f t="shared" si="46"/>
        <v>0</v>
      </c>
      <c r="I216" s="34">
        <f t="shared" si="47"/>
        <v>989.97059405940604</v>
      </c>
      <c r="J216" s="34">
        <f t="shared" si="48"/>
        <v>3709.8898019801977</v>
      </c>
      <c r="K216" s="34">
        <f t="shared" si="49"/>
        <v>0</v>
      </c>
      <c r="L216" s="34">
        <f t="shared" si="50"/>
        <v>0</v>
      </c>
      <c r="M216">
        <f t="shared" si="51"/>
        <v>0</v>
      </c>
    </row>
    <row r="217" spans="1:13" x14ac:dyDescent="0.35">
      <c r="A217">
        <f t="shared" si="39"/>
        <v>2035</v>
      </c>
      <c r="B217" t="str">
        <f t="shared" si="40"/>
        <v>Base</v>
      </c>
      <c r="C217" t="str">
        <f t="shared" si="41"/>
        <v>Ex2</v>
      </c>
      <c r="D217" t="str">
        <f t="shared" si="42"/>
        <v>EB</v>
      </c>
      <c r="E217" t="str">
        <f t="shared" si="43"/>
        <v>Night</v>
      </c>
      <c r="F217" s="13">
        <f t="shared" si="44"/>
        <v>69.999997622424132</v>
      </c>
      <c r="G217" s="13">
        <f t="shared" si="45"/>
        <v>69.989489483299963</v>
      </c>
      <c r="H217" s="13">
        <f t="shared" si="46"/>
        <v>0</v>
      </c>
      <c r="I217" s="34">
        <f t="shared" si="47"/>
        <v>117.00549295774648</v>
      </c>
      <c r="J217" s="34">
        <f t="shared" si="48"/>
        <v>853.0400469483568</v>
      </c>
      <c r="K217" s="34">
        <f t="shared" si="49"/>
        <v>0</v>
      </c>
      <c r="L217" s="34">
        <f t="shared" si="50"/>
        <v>0</v>
      </c>
      <c r="M217">
        <f t="shared" si="51"/>
        <v>0</v>
      </c>
    </row>
    <row r="218" spans="1:13" x14ac:dyDescent="0.35">
      <c r="A218">
        <f t="shared" si="39"/>
        <v>2035</v>
      </c>
      <c r="B218" t="str">
        <f t="shared" si="40"/>
        <v>Base</v>
      </c>
      <c r="C218" t="str">
        <f t="shared" si="41"/>
        <v>Ex2</v>
      </c>
      <c r="D218" t="str">
        <f t="shared" si="42"/>
        <v>EB</v>
      </c>
      <c r="E218">
        <f t="shared" si="43"/>
        <v>0</v>
      </c>
      <c r="F218" s="13">
        <f t="shared" si="44"/>
        <v>0</v>
      </c>
      <c r="G218" s="13">
        <f t="shared" si="45"/>
        <v>0</v>
      </c>
      <c r="H218" s="13">
        <f t="shared" si="46"/>
        <v>0</v>
      </c>
      <c r="I218" s="34">
        <f t="shared" si="47"/>
        <v>0</v>
      </c>
      <c r="J218" s="34">
        <f t="shared" si="48"/>
        <v>0</v>
      </c>
      <c r="K218" s="34">
        <f t="shared" si="49"/>
        <v>0</v>
      </c>
      <c r="L218" s="34">
        <f t="shared" si="50"/>
        <v>0</v>
      </c>
      <c r="M218">
        <f t="shared" si="51"/>
        <v>0</v>
      </c>
    </row>
    <row r="219" spans="1:13" x14ac:dyDescent="0.35">
      <c r="A219">
        <f t="shared" si="39"/>
        <v>2035</v>
      </c>
      <c r="B219" t="str">
        <f t="shared" si="40"/>
        <v>Base</v>
      </c>
      <c r="C219" t="str">
        <f t="shared" si="41"/>
        <v>Ex2</v>
      </c>
      <c r="D219" t="str">
        <f t="shared" si="42"/>
        <v>WB</v>
      </c>
      <c r="E219" t="str">
        <f t="shared" si="43"/>
        <v>AM Peak</v>
      </c>
      <c r="F219" s="13">
        <f t="shared" si="44"/>
        <v>69.739418482356115</v>
      </c>
      <c r="G219" s="13">
        <f t="shared" si="45"/>
        <v>32.419322365084966</v>
      </c>
      <c r="H219" s="13">
        <f t="shared" si="46"/>
        <v>0</v>
      </c>
      <c r="I219" s="34">
        <f t="shared" si="47"/>
        <v>810</v>
      </c>
      <c r="J219" s="34">
        <f t="shared" si="48"/>
        <v>3840</v>
      </c>
      <c r="K219" s="34">
        <f t="shared" si="49"/>
        <v>0</v>
      </c>
      <c r="L219" s="34">
        <f t="shared" si="50"/>
        <v>0</v>
      </c>
      <c r="M219">
        <f t="shared" si="51"/>
        <v>0</v>
      </c>
    </row>
    <row r="220" spans="1:13" x14ac:dyDescent="0.35">
      <c r="A220">
        <f t="shared" si="39"/>
        <v>2035</v>
      </c>
      <c r="B220" t="str">
        <f t="shared" si="40"/>
        <v>Base</v>
      </c>
      <c r="C220" t="str">
        <f t="shared" si="41"/>
        <v>Ex2</v>
      </c>
      <c r="D220" t="str">
        <f t="shared" si="42"/>
        <v>WB</v>
      </c>
      <c r="E220" t="str">
        <f t="shared" si="43"/>
        <v>Midday</v>
      </c>
      <c r="F220" s="13">
        <f t="shared" si="44"/>
        <v>69.709730059913923</v>
      </c>
      <c r="G220" s="13">
        <f t="shared" si="45"/>
        <v>56.326607812528259</v>
      </c>
      <c r="H220" s="13">
        <f t="shared" si="46"/>
        <v>0</v>
      </c>
      <c r="I220" s="34">
        <f t="shared" si="47"/>
        <v>810.01012500000002</v>
      </c>
      <c r="J220" s="34">
        <f t="shared" si="48"/>
        <v>2990.0373749999999</v>
      </c>
      <c r="K220" s="34">
        <f t="shared" si="49"/>
        <v>0</v>
      </c>
      <c r="L220" s="34">
        <f t="shared" si="50"/>
        <v>0</v>
      </c>
      <c r="M220">
        <f t="shared" si="51"/>
        <v>0</v>
      </c>
    </row>
    <row r="221" spans="1:13" x14ac:dyDescent="0.35">
      <c r="A221">
        <f t="shared" si="39"/>
        <v>2035</v>
      </c>
      <c r="B221" t="str">
        <f t="shared" si="40"/>
        <v>Base</v>
      </c>
      <c r="C221" t="str">
        <f t="shared" si="41"/>
        <v>Ex2</v>
      </c>
      <c r="D221" t="str">
        <f t="shared" si="42"/>
        <v>WB</v>
      </c>
      <c r="E221" t="str">
        <f t="shared" si="43"/>
        <v>PM Peak</v>
      </c>
      <c r="F221" s="13">
        <f t="shared" si="44"/>
        <v>60.052659701123531</v>
      </c>
      <c r="G221" s="13">
        <f t="shared" si="45"/>
        <v>22.848515273645372</v>
      </c>
      <c r="H221" s="13">
        <f t="shared" si="46"/>
        <v>0</v>
      </c>
      <c r="I221" s="34">
        <f t="shared" si="47"/>
        <v>1440</v>
      </c>
      <c r="J221" s="34">
        <f t="shared" si="48"/>
        <v>4110</v>
      </c>
      <c r="K221" s="34">
        <f t="shared" si="49"/>
        <v>0</v>
      </c>
      <c r="L221" s="34">
        <f t="shared" si="50"/>
        <v>0</v>
      </c>
      <c r="M221">
        <f t="shared" si="51"/>
        <v>0</v>
      </c>
    </row>
    <row r="222" spans="1:13" x14ac:dyDescent="0.35">
      <c r="A222">
        <f t="shared" si="39"/>
        <v>2035</v>
      </c>
      <c r="B222" t="str">
        <f t="shared" si="40"/>
        <v>Base</v>
      </c>
      <c r="C222" t="str">
        <f t="shared" si="41"/>
        <v>Ex2</v>
      </c>
      <c r="D222" t="str">
        <f t="shared" si="42"/>
        <v>WB</v>
      </c>
      <c r="E222" t="str">
        <f t="shared" si="43"/>
        <v>Night</v>
      </c>
      <c r="F222" s="13">
        <f t="shared" si="44"/>
        <v>69.999998530355029</v>
      </c>
      <c r="G222" s="13">
        <f t="shared" si="45"/>
        <v>69.953016884041887</v>
      </c>
      <c r="H222" s="13">
        <f t="shared" si="46"/>
        <v>0</v>
      </c>
      <c r="I222" s="34">
        <f t="shared" si="47"/>
        <v>108</v>
      </c>
      <c r="J222" s="34">
        <f t="shared" si="48"/>
        <v>1132.0000000000002</v>
      </c>
      <c r="K222" s="34">
        <f t="shared" si="49"/>
        <v>0</v>
      </c>
      <c r="L222" s="34">
        <f t="shared" si="50"/>
        <v>0</v>
      </c>
      <c r="M222">
        <f t="shared" si="51"/>
        <v>0</v>
      </c>
    </row>
    <row r="223" spans="1:13" x14ac:dyDescent="0.35">
      <c r="A223">
        <f t="shared" si="39"/>
        <v>2035</v>
      </c>
      <c r="B223" t="str">
        <f t="shared" si="40"/>
        <v>Base</v>
      </c>
      <c r="C223" t="str">
        <f t="shared" si="41"/>
        <v>Ex2</v>
      </c>
      <c r="D223" t="str">
        <f t="shared" si="42"/>
        <v>WB</v>
      </c>
      <c r="E223">
        <f t="shared" si="43"/>
        <v>0</v>
      </c>
      <c r="F223" s="13">
        <f t="shared" si="44"/>
        <v>0</v>
      </c>
      <c r="G223" s="13">
        <f t="shared" si="45"/>
        <v>0</v>
      </c>
      <c r="H223" s="13">
        <f t="shared" si="46"/>
        <v>0</v>
      </c>
      <c r="I223" s="34">
        <f t="shared" si="47"/>
        <v>0</v>
      </c>
      <c r="J223" s="34">
        <f t="shared" si="48"/>
        <v>0</v>
      </c>
      <c r="K223" s="34">
        <f t="shared" si="49"/>
        <v>0</v>
      </c>
      <c r="L223" s="34">
        <f t="shared" si="50"/>
        <v>0</v>
      </c>
      <c r="M223">
        <f t="shared" si="51"/>
        <v>0</v>
      </c>
    </row>
    <row r="224" spans="1:13" x14ac:dyDescent="0.35">
      <c r="A224">
        <f t="shared" si="39"/>
        <v>2035</v>
      </c>
      <c r="B224" t="str">
        <f t="shared" si="40"/>
        <v>Base</v>
      </c>
      <c r="C224">
        <f t="shared" si="41"/>
        <v>0</v>
      </c>
      <c r="D224">
        <f t="shared" si="42"/>
        <v>0</v>
      </c>
      <c r="E224">
        <f t="shared" si="43"/>
        <v>0</v>
      </c>
      <c r="F224" s="13">
        <f t="shared" si="44"/>
        <v>0</v>
      </c>
      <c r="G224" s="13">
        <f t="shared" si="45"/>
        <v>0</v>
      </c>
      <c r="H224" s="13">
        <f t="shared" si="46"/>
        <v>0</v>
      </c>
      <c r="I224" s="34">
        <f t="shared" si="47"/>
        <v>0</v>
      </c>
      <c r="J224" s="34">
        <f t="shared" si="48"/>
        <v>0</v>
      </c>
      <c r="K224" s="34">
        <f t="shared" si="49"/>
        <v>0</v>
      </c>
      <c r="L224" s="34">
        <f t="shared" si="50"/>
        <v>0</v>
      </c>
      <c r="M224">
        <f t="shared" si="51"/>
        <v>0</v>
      </c>
    </row>
    <row r="225" spans="1:13" x14ac:dyDescent="0.35">
      <c r="A225">
        <f t="shared" si="39"/>
        <v>2035</v>
      </c>
      <c r="B225" t="str">
        <f t="shared" si="40"/>
        <v>Base</v>
      </c>
      <c r="C225">
        <f t="shared" si="41"/>
        <v>0</v>
      </c>
      <c r="D225">
        <f t="shared" si="42"/>
        <v>0</v>
      </c>
      <c r="E225">
        <f t="shared" si="43"/>
        <v>0</v>
      </c>
      <c r="F225" s="13">
        <f t="shared" si="44"/>
        <v>0</v>
      </c>
      <c r="G225" s="13">
        <f t="shared" si="45"/>
        <v>0</v>
      </c>
      <c r="H225" s="13">
        <f t="shared" si="46"/>
        <v>0</v>
      </c>
      <c r="I225" s="34">
        <f t="shared" si="47"/>
        <v>0</v>
      </c>
      <c r="J225" s="34">
        <f t="shared" si="48"/>
        <v>0</v>
      </c>
      <c r="K225" s="34">
        <f t="shared" si="49"/>
        <v>0</v>
      </c>
      <c r="L225" s="34">
        <f t="shared" si="50"/>
        <v>0</v>
      </c>
      <c r="M225">
        <f t="shared" si="51"/>
        <v>0</v>
      </c>
    </row>
    <row r="226" spans="1:13" x14ac:dyDescent="0.35">
      <c r="A226">
        <f t="shared" si="39"/>
        <v>2035</v>
      </c>
      <c r="B226" t="str">
        <f t="shared" si="40"/>
        <v>Base</v>
      </c>
      <c r="C226">
        <f t="shared" si="41"/>
        <v>0</v>
      </c>
      <c r="D226">
        <f t="shared" si="42"/>
        <v>0</v>
      </c>
      <c r="E226">
        <f t="shared" si="43"/>
        <v>0</v>
      </c>
      <c r="F226" s="13">
        <f t="shared" si="44"/>
        <v>0</v>
      </c>
      <c r="G226" s="13">
        <f t="shared" si="45"/>
        <v>0</v>
      </c>
      <c r="H226" s="13">
        <f t="shared" si="46"/>
        <v>0</v>
      </c>
      <c r="I226" s="34">
        <f t="shared" si="47"/>
        <v>0</v>
      </c>
      <c r="J226" s="34">
        <f t="shared" si="48"/>
        <v>0</v>
      </c>
      <c r="K226" s="34">
        <f t="shared" si="49"/>
        <v>0</v>
      </c>
      <c r="L226" s="34">
        <f t="shared" si="50"/>
        <v>0</v>
      </c>
      <c r="M226">
        <f t="shared" si="51"/>
        <v>0</v>
      </c>
    </row>
    <row r="227" spans="1:13" x14ac:dyDescent="0.35">
      <c r="A227">
        <f t="shared" si="39"/>
        <v>2035</v>
      </c>
      <c r="B227" t="str">
        <f t="shared" si="40"/>
        <v>Base</v>
      </c>
      <c r="C227">
        <f t="shared" si="41"/>
        <v>0</v>
      </c>
      <c r="D227">
        <f t="shared" si="42"/>
        <v>0</v>
      </c>
      <c r="E227">
        <f t="shared" si="43"/>
        <v>0</v>
      </c>
      <c r="F227" s="13">
        <f t="shared" si="44"/>
        <v>0</v>
      </c>
      <c r="G227" s="13">
        <f t="shared" si="45"/>
        <v>0</v>
      </c>
      <c r="H227" s="13">
        <f t="shared" si="46"/>
        <v>0</v>
      </c>
      <c r="I227" s="34">
        <f t="shared" si="47"/>
        <v>0</v>
      </c>
      <c r="J227" s="34">
        <f t="shared" si="48"/>
        <v>0</v>
      </c>
      <c r="K227" s="34">
        <f t="shared" si="49"/>
        <v>0</v>
      </c>
      <c r="L227" s="34">
        <f t="shared" si="50"/>
        <v>0</v>
      </c>
      <c r="M227">
        <f t="shared" si="51"/>
        <v>0</v>
      </c>
    </row>
    <row r="228" spans="1:13" x14ac:dyDescent="0.35">
      <c r="A228">
        <f t="shared" si="39"/>
        <v>2035</v>
      </c>
      <c r="B228" t="str">
        <f t="shared" si="40"/>
        <v>Base</v>
      </c>
      <c r="C228">
        <f t="shared" si="41"/>
        <v>0</v>
      </c>
      <c r="D228">
        <f t="shared" si="42"/>
        <v>0</v>
      </c>
      <c r="E228">
        <f t="shared" si="43"/>
        <v>0</v>
      </c>
      <c r="F228" s="13">
        <f t="shared" si="44"/>
        <v>0</v>
      </c>
      <c r="G228" s="13">
        <f t="shared" si="45"/>
        <v>0</v>
      </c>
      <c r="H228" s="13">
        <f t="shared" si="46"/>
        <v>0</v>
      </c>
      <c r="I228" s="34">
        <f t="shared" si="47"/>
        <v>0</v>
      </c>
      <c r="J228" s="34">
        <f t="shared" si="48"/>
        <v>0</v>
      </c>
      <c r="K228" s="34">
        <f t="shared" si="49"/>
        <v>0</v>
      </c>
      <c r="L228" s="34">
        <f t="shared" si="50"/>
        <v>0</v>
      </c>
      <c r="M228">
        <f t="shared" si="51"/>
        <v>0</v>
      </c>
    </row>
    <row r="229" spans="1:13" x14ac:dyDescent="0.35">
      <c r="A229">
        <f t="shared" si="39"/>
        <v>2035</v>
      </c>
      <c r="B229" t="str">
        <f t="shared" si="40"/>
        <v>Base</v>
      </c>
      <c r="C229">
        <f t="shared" si="41"/>
        <v>0</v>
      </c>
      <c r="D229">
        <f t="shared" si="42"/>
        <v>0</v>
      </c>
      <c r="E229">
        <f t="shared" si="43"/>
        <v>0</v>
      </c>
      <c r="F229" s="13">
        <f t="shared" si="44"/>
        <v>0</v>
      </c>
      <c r="G229" s="13">
        <f t="shared" si="45"/>
        <v>0</v>
      </c>
      <c r="H229" s="13">
        <f t="shared" si="46"/>
        <v>0</v>
      </c>
      <c r="I229" s="34">
        <f t="shared" si="47"/>
        <v>0</v>
      </c>
      <c r="J229" s="34">
        <f t="shared" si="48"/>
        <v>0</v>
      </c>
      <c r="K229" s="34">
        <f t="shared" si="49"/>
        <v>0</v>
      </c>
      <c r="L229" s="34">
        <f t="shared" si="50"/>
        <v>0</v>
      </c>
      <c r="M229">
        <f t="shared" si="51"/>
        <v>0</v>
      </c>
    </row>
    <row r="230" spans="1:13" x14ac:dyDescent="0.35">
      <c r="A230">
        <f t="shared" si="39"/>
        <v>2035</v>
      </c>
      <c r="B230" t="str">
        <f t="shared" si="40"/>
        <v>Base</v>
      </c>
      <c r="C230">
        <f t="shared" si="41"/>
        <v>0</v>
      </c>
      <c r="D230">
        <f t="shared" si="42"/>
        <v>0</v>
      </c>
      <c r="E230">
        <f t="shared" si="43"/>
        <v>0</v>
      </c>
      <c r="F230" s="13">
        <f t="shared" si="44"/>
        <v>0</v>
      </c>
      <c r="G230" s="13">
        <f t="shared" si="45"/>
        <v>0</v>
      </c>
      <c r="H230" s="13">
        <f t="shared" si="46"/>
        <v>0</v>
      </c>
      <c r="I230" s="34">
        <f t="shared" si="47"/>
        <v>0</v>
      </c>
      <c r="J230" s="34">
        <f t="shared" si="48"/>
        <v>0</v>
      </c>
      <c r="K230" s="34">
        <f t="shared" si="49"/>
        <v>0</v>
      </c>
      <c r="L230" s="34">
        <f t="shared" si="50"/>
        <v>0</v>
      </c>
      <c r="M230">
        <f t="shared" si="51"/>
        <v>0</v>
      </c>
    </row>
    <row r="231" spans="1:13" x14ac:dyDescent="0.35">
      <c r="A231">
        <f t="shared" si="39"/>
        <v>2035</v>
      </c>
      <c r="B231" t="str">
        <f t="shared" si="40"/>
        <v>Base</v>
      </c>
      <c r="C231">
        <f t="shared" si="41"/>
        <v>0</v>
      </c>
      <c r="D231">
        <f t="shared" si="42"/>
        <v>0</v>
      </c>
      <c r="E231">
        <f t="shared" si="43"/>
        <v>0</v>
      </c>
      <c r="F231" s="13">
        <f t="shared" si="44"/>
        <v>0</v>
      </c>
      <c r="G231" s="13">
        <f t="shared" si="45"/>
        <v>0</v>
      </c>
      <c r="H231" s="13">
        <f t="shared" si="46"/>
        <v>0</v>
      </c>
      <c r="I231" s="34">
        <f t="shared" si="47"/>
        <v>0</v>
      </c>
      <c r="J231" s="34">
        <f t="shared" si="48"/>
        <v>0</v>
      </c>
      <c r="K231" s="34">
        <f t="shared" si="49"/>
        <v>0</v>
      </c>
      <c r="L231" s="34">
        <f t="shared" si="50"/>
        <v>0</v>
      </c>
      <c r="M231">
        <f t="shared" si="51"/>
        <v>0</v>
      </c>
    </row>
    <row r="232" spans="1:13" x14ac:dyDescent="0.35">
      <c r="A232">
        <f t="shared" si="39"/>
        <v>2035</v>
      </c>
      <c r="B232" t="str">
        <f t="shared" si="40"/>
        <v>Base</v>
      </c>
      <c r="C232">
        <f t="shared" si="41"/>
        <v>0</v>
      </c>
      <c r="D232">
        <f t="shared" si="42"/>
        <v>0</v>
      </c>
      <c r="E232">
        <f t="shared" si="43"/>
        <v>0</v>
      </c>
      <c r="F232" s="13">
        <f t="shared" si="44"/>
        <v>0</v>
      </c>
      <c r="G232" s="13">
        <f t="shared" si="45"/>
        <v>0</v>
      </c>
      <c r="H232" s="13">
        <f t="shared" si="46"/>
        <v>0</v>
      </c>
      <c r="I232" s="34">
        <f t="shared" si="47"/>
        <v>0</v>
      </c>
      <c r="J232" s="34">
        <f t="shared" si="48"/>
        <v>0</v>
      </c>
      <c r="K232" s="34">
        <f t="shared" si="49"/>
        <v>0</v>
      </c>
      <c r="L232" s="34">
        <f t="shared" si="50"/>
        <v>0</v>
      </c>
      <c r="M232">
        <f t="shared" si="51"/>
        <v>0</v>
      </c>
    </row>
    <row r="233" spans="1:13" x14ac:dyDescent="0.35">
      <c r="A233">
        <f t="shared" si="39"/>
        <v>2035</v>
      </c>
      <c r="B233" t="str">
        <f t="shared" si="40"/>
        <v>Base</v>
      </c>
      <c r="C233">
        <f t="shared" si="41"/>
        <v>0</v>
      </c>
      <c r="D233">
        <f t="shared" si="42"/>
        <v>0</v>
      </c>
      <c r="E233">
        <f t="shared" si="43"/>
        <v>0</v>
      </c>
      <c r="F233" s="13">
        <f t="shared" si="44"/>
        <v>0</v>
      </c>
      <c r="G233" s="13">
        <f t="shared" si="45"/>
        <v>0</v>
      </c>
      <c r="H233" s="13">
        <f t="shared" si="46"/>
        <v>0</v>
      </c>
      <c r="I233" s="34">
        <f t="shared" si="47"/>
        <v>0</v>
      </c>
      <c r="J233" s="34">
        <f t="shared" si="48"/>
        <v>0</v>
      </c>
      <c r="K233" s="34">
        <f t="shared" si="49"/>
        <v>0</v>
      </c>
      <c r="L233" s="34">
        <f t="shared" si="50"/>
        <v>0</v>
      </c>
      <c r="M233">
        <f t="shared" si="51"/>
        <v>0</v>
      </c>
    </row>
    <row r="234" spans="1:13" x14ac:dyDescent="0.35">
      <c r="A234">
        <f t="shared" si="39"/>
        <v>2035</v>
      </c>
      <c r="B234" t="str">
        <f t="shared" si="40"/>
        <v>Base</v>
      </c>
      <c r="C234">
        <f t="shared" si="41"/>
        <v>0</v>
      </c>
      <c r="D234">
        <f t="shared" si="42"/>
        <v>0</v>
      </c>
      <c r="E234">
        <f t="shared" si="43"/>
        <v>0</v>
      </c>
      <c r="F234" s="13">
        <f t="shared" si="44"/>
        <v>0</v>
      </c>
      <c r="G234" s="13">
        <f t="shared" si="45"/>
        <v>0</v>
      </c>
      <c r="H234" s="13">
        <f t="shared" si="46"/>
        <v>0</v>
      </c>
      <c r="I234" s="34">
        <f t="shared" si="47"/>
        <v>0</v>
      </c>
      <c r="J234" s="34">
        <f t="shared" si="48"/>
        <v>0</v>
      </c>
      <c r="K234" s="34">
        <f t="shared" si="49"/>
        <v>0</v>
      </c>
      <c r="L234" s="34">
        <f t="shared" si="50"/>
        <v>0</v>
      </c>
      <c r="M234">
        <f t="shared" si="51"/>
        <v>0</v>
      </c>
    </row>
    <row r="235" spans="1:13" x14ac:dyDescent="0.35">
      <c r="A235">
        <f t="shared" si="39"/>
        <v>2035</v>
      </c>
      <c r="B235" t="str">
        <f t="shared" si="40"/>
        <v>Base</v>
      </c>
      <c r="C235">
        <f t="shared" si="41"/>
        <v>0</v>
      </c>
      <c r="D235">
        <f t="shared" si="42"/>
        <v>0</v>
      </c>
      <c r="E235">
        <f t="shared" si="43"/>
        <v>0</v>
      </c>
      <c r="F235" s="13">
        <f t="shared" si="44"/>
        <v>0</v>
      </c>
      <c r="G235" s="13">
        <f t="shared" si="45"/>
        <v>0</v>
      </c>
      <c r="H235" s="13">
        <f t="shared" si="46"/>
        <v>0</v>
      </c>
      <c r="I235" s="34">
        <f t="shared" si="47"/>
        <v>0</v>
      </c>
      <c r="J235" s="34">
        <f t="shared" si="48"/>
        <v>0</v>
      </c>
      <c r="K235" s="34">
        <f t="shared" si="49"/>
        <v>0</v>
      </c>
      <c r="L235" s="34">
        <f t="shared" si="50"/>
        <v>0</v>
      </c>
      <c r="M235">
        <f t="shared" si="51"/>
        <v>0</v>
      </c>
    </row>
    <row r="236" spans="1:13" x14ac:dyDescent="0.35">
      <c r="A236">
        <f t="shared" si="39"/>
        <v>2035</v>
      </c>
      <c r="B236" t="str">
        <f t="shared" si="40"/>
        <v>Base</v>
      </c>
      <c r="C236">
        <f t="shared" si="41"/>
        <v>0</v>
      </c>
      <c r="D236">
        <f t="shared" si="42"/>
        <v>0</v>
      </c>
      <c r="E236">
        <f t="shared" si="43"/>
        <v>0</v>
      </c>
      <c r="F236" s="13">
        <f t="shared" si="44"/>
        <v>0</v>
      </c>
      <c r="G236" s="13">
        <f t="shared" si="45"/>
        <v>0</v>
      </c>
      <c r="H236" s="13">
        <f t="shared" si="46"/>
        <v>0</v>
      </c>
      <c r="I236" s="34">
        <f t="shared" si="47"/>
        <v>0</v>
      </c>
      <c r="J236" s="34">
        <f t="shared" si="48"/>
        <v>0</v>
      </c>
      <c r="K236" s="34">
        <f t="shared" si="49"/>
        <v>0</v>
      </c>
      <c r="L236" s="34">
        <f t="shared" si="50"/>
        <v>0</v>
      </c>
      <c r="M236">
        <f t="shared" si="51"/>
        <v>0</v>
      </c>
    </row>
    <row r="237" spans="1:13" x14ac:dyDescent="0.35">
      <c r="A237">
        <f t="shared" si="39"/>
        <v>2035</v>
      </c>
      <c r="B237" t="str">
        <f t="shared" si="40"/>
        <v>Base</v>
      </c>
      <c r="C237">
        <f t="shared" si="41"/>
        <v>0</v>
      </c>
      <c r="D237">
        <f t="shared" si="42"/>
        <v>0</v>
      </c>
      <c r="E237">
        <f t="shared" si="43"/>
        <v>0</v>
      </c>
      <c r="F237" s="13">
        <f t="shared" si="44"/>
        <v>0</v>
      </c>
      <c r="G237" s="13">
        <f t="shared" si="45"/>
        <v>0</v>
      </c>
      <c r="H237" s="13">
        <f t="shared" si="46"/>
        <v>0</v>
      </c>
      <c r="I237" s="34">
        <f t="shared" si="47"/>
        <v>0</v>
      </c>
      <c r="J237" s="34">
        <f t="shared" si="48"/>
        <v>0</v>
      </c>
      <c r="K237" s="34">
        <f t="shared" si="49"/>
        <v>0</v>
      </c>
      <c r="L237" s="34">
        <f t="shared" si="50"/>
        <v>0</v>
      </c>
      <c r="M237">
        <f t="shared" si="51"/>
        <v>0</v>
      </c>
    </row>
    <row r="238" spans="1:13" x14ac:dyDescent="0.35">
      <c r="A238">
        <f t="shared" si="39"/>
        <v>2035</v>
      </c>
      <c r="B238" t="str">
        <f t="shared" si="40"/>
        <v>Base</v>
      </c>
      <c r="C238">
        <f t="shared" si="41"/>
        <v>0</v>
      </c>
      <c r="D238">
        <f t="shared" si="42"/>
        <v>0</v>
      </c>
      <c r="E238">
        <f t="shared" si="43"/>
        <v>0</v>
      </c>
      <c r="F238" s="13">
        <f t="shared" si="44"/>
        <v>0</v>
      </c>
      <c r="G238" s="13">
        <f t="shared" si="45"/>
        <v>0</v>
      </c>
      <c r="H238" s="13">
        <f t="shared" si="46"/>
        <v>0</v>
      </c>
      <c r="I238" s="34">
        <f t="shared" si="47"/>
        <v>0</v>
      </c>
      <c r="J238" s="34">
        <f t="shared" si="48"/>
        <v>0</v>
      </c>
      <c r="K238" s="34">
        <f t="shared" si="49"/>
        <v>0</v>
      </c>
      <c r="L238" s="34">
        <f t="shared" si="50"/>
        <v>0</v>
      </c>
      <c r="M238">
        <f t="shared" si="51"/>
        <v>0</v>
      </c>
    </row>
    <row r="239" spans="1:13" x14ac:dyDescent="0.35">
      <c r="A239">
        <f t="shared" si="39"/>
        <v>2035</v>
      </c>
      <c r="B239" t="str">
        <f t="shared" si="40"/>
        <v>Base</v>
      </c>
      <c r="C239">
        <f t="shared" si="41"/>
        <v>0</v>
      </c>
      <c r="D239">
        <f t="shared" si="42"/>
        <v>0</v>
      </c>
      <c r="E239">
        <f t="shared" si="43"/>
        <v>0</v>
      </c>
      <c r="F239" s="13">
        <f t="shared" si="44"/>
        <v>0</v>
      </c>
      <c r="G239" s="13">
        <f t="shared" si="45"/>
        <v>0</v>
      </c>
      <c r="H239" s="13">
        <f t="shared" si="46"/>
        <v>0</v>
      </c>
      <c r="I239" s="34">
        <f t="shared" si="47"/>
        <v>0</v>
      </c>
      <c r="J239" s="34">
        <f t="shared" si="48"/>
        <v>0</v>
      </c>
      <c r="K239" s="34">
        <f t="shared" si="49"/>
        <v>0</v>
      </c>
      <c r="L239" s="34">
        <f t="shared" si="50"/>
        <v>0</v>
      </c>
      <c r="M239">
        <f t="shared" si="51"/>
        <v>0</v>
      </c>
    </row>
    <row r="240" spans="1:13" x14ac:dyDescent="0.35">
      <c r="A240">
        <f t="shared" si="39"/>
        <v>2035</v>
      </c>
      <c r="B240" t="str">
        <f t="shared" si="40"/>
        <v>Base</v>
      </c>
      <c r="C240">
        <f t="shared" si="41"/>
        <v>0</v>
      </c>
      <c r="D240">
        <f t="shared" si="42"/>
        <v>0</v>
      </c>
      <c r="E240">
        <f t="shared" si="43"/>
        <v>0</v>
      </c>
      <c r="F240" s="13">
        <f t="shared" si="44"/>
        <v>0</v>
      </c>
      <c r="G240" s="13">
        <f t="shared" si="45"/>
        <v>0</v>
      </c>
      <c r="H240" s="13">
        <f t="shared" si="46"/>
        <v>0</v>
      </c>
      <c r="I240" s="34">
        <f t="shared" si="47"/>
        <v>0</v>
      </c>
      <c r="J240" s="34">
        <f t="shared" si="48"/>
        <v>0</v>
      </c>
      <c r="K240" s="34">
        <f t="shared" si="49"/>
        <v>0</v>
      </c>
      <c r="L240" s="34">
        <f t="shared" si="50"/>
        <v>0</v>
      </c>
      <c r="M240">
        <f t="shared" si="51"/>
        <v>0</v>
      </c>
    </row>
    <row r="241" spans="1:13" x14ac:dyDescent="0.35">
      <c r="A241">
        <f t="shared" si="39"/>
        <v>2035</v>
      </c>
      <c r="B241" t="str">
        <f t="shared" si="40"/>
        <v>Base</v>
      </c>
      <c r="C241">
        <f t="shared" si="41"/>
        <v>0</v>
      </c>
      <c r="D241">
        <f t="shared" si="42"/>
        <v>0</v>
      </c>
      <c r="E241">
        <f t="shared" si="43"/>
        <v>0</v>
      </c>
      <c r="F241" s="13">
        <f t="shared" si="44"/>
        <v>0</v>
      </c>
      <c r="G241" s="13">
        <f t="shared" si="45"/>
        <v>0</v>
      </c>
      <c r="H241" s="13">
        <f t="shared" si="46"/>
        <v>0</v>
      </c>
      <c r="I241" s="34">
        <f t="shared" si="47"/>
        <v>0</v>
      </c>
      <c r="J241" s="34">
        <f t="shared" si="48"/>
        <v>0</v>
      </c>
      <c r="K241" s="34">
        <f t="shared" si="49"/>
        <v>0</v>
      </c>
      <c r="L241" s="34">
        <f t="shared" si="50"/>
        <v>0</v>
      </c>
      <c r="M241">
        <f t="shared" si="51"/>
        <v>0</v>
      </c>
    </row>
    <row r="242" spans="1:13" x14ac:dyDescent="0.35">
      <c r="A242">
        <f t="shared" si="39"/>
        <v>2035</v>
      </c>
      <c r="B242" t="str">
        <f t="shared" si="40"/>
        <v>Base</v>
      </c>
      <c r="C242">
        <f t="shared" si="41"/>
        <v>0</v>
      </c>
      <c r="D242">
        <f t="shared" si="42"/>
        <v>0</v>
      </c>
      <c r="E242">
        <f t="shared" si="43"/>
        <v>0</v>
      </c>
      <c r="F242" s="13">
        <f t="shared" si="44"/>
        <v>0</v>
      </c>
      <c r="G242" s="13">
        <f t="shared" si="45"/>
        <v>0</v>
      </c>
      <c r="H242" s="13">
        <f t="shared" si="46"/>
        <v>0</v>
      </c>
      <c r="I242" s="34">
        <f t="shared" si="47"/>
        <v>0</v>
      </c>
      <c r="J242" s="34">
        <f t="shared" si="48"/>
        <v>0</v>
      </c>
      <c r="K242" s="34">
        <f t="shared" si="49"/>
        <v>0</v>
      </c>
      <c r="L242" s="34">
        <f t="shared" si="50"/>
        <v>0</v>
      </c>
      <c r="M242">
        <f t="shared" si="51"/>
        <v>0</v>
      </c>
    </row>
    <row r="243" spans="1:13" x14ac:dyDescent="0.35">
      <c r="A243">
        <f t="shared" si="39"/>
        <v>2035</v>
      </c>
      <c r="B243" t="str">
        <f t="shared" si="40"/>
        <v>Base</v>
      </c>
      <c r="C243">
        <f t="shared" si="41"/>
        <v>0</v>
      </c>
      <c r="D243">
        <f t="shared" si="42"/>
        <v>0</v>
      </c>
      <c r="E243">
        <f t="shared" si="43"/>
        <v>0</v>
      </c>
      <c r="F243" s="13">
        <f t="shared" si="44"/>
        <v>0</v>
      </c>
      <c r="G243" s="13">
        <f t="shared" si="45"/>
        <v>0</v>
      </c>
      <c r="H243" s="13">
        <f t="shared" si="46"/>
        <v>0</v>
      </c>
      <c r="I243" s="34">
        <f t="shared" si="47"/>
        <v>0</v>
      </c>
      <c r="J243" s="34">
        <f t="shared" si="48"/>
        <v>0</v>
      </c>
      <c r="K243" s="34">
        <f t="shared" si="49"/>
        <v>0</v>
      </c>
      <c r="L243" s="34">
        <f t="shared" si="50"/>
        <v>0</v>
      </c>
      <c r="M243">
        <f t="shared" si="51"/>
        <v>0</v>
      </c>
    </row>
    <row r="244" spans="1:13" x14ac:dyDescent="0.35">
      <c r="A244">
        <f t="shared" si="39"/>
        <v>2035</v>
      </c>
      <c r="B244" t="str">
        <f t="shared" si="40"/>
        <v>Base</v>
      </c>
      <c r="C244">
        <f t="shared" si="41"/>
        <v>0</v>
      </c>
      <c r="D244">
        <f t="shared" si="42"/>
        <v>0</v>
      </c>
      <c r="E244">
        <f t="shared" si="43"/>
        <v>0</v>
      </c>
      <c r="F244" s="13">
        <f t="shared" si="44"/>
        <v>0</v>
      </c>
      <c r="G244" s="13">
        <f t="shared" si="45"/>
        <v>0</v>
      </c>
      <c r="H244" s="13">
        <f t="shared" si="46"/>
        <v>0</v>
      </c>
      <c r="I244" s="34">
        <f t="shared" si="47"/>
        <v>0</v>
      </c>
      <c r="J244" s="34">
        <f t="shared" si="48"/>
        <v>0</v>
      </c>
      <c r="K244" s="34">
        <f t="shared" si="49"/>
        <v>0</v>
      </c>
      <c r="L244" s="34">
        <f t="shared" si="50"/>
        <v>0</v>
      </c>
      <c r="M244">
        <f t="shared" si="51"/>
        <v>0</v>
      </c>
    </row>
    <row r="245" spans="1:13" x14ac:dyDescent="0.35">
      <c r="A245">
        <f t="shared" si="39"/>
        <v>2035</v>
      </c>
      <c r="B245" t="str">
        <f t="shared" si="40"/>
        <v>Base</v>
      </c>
      <c r="C245">
        <f t="shared" si="41"/>
        <v>0</v>
      </c>
      <c r="D245">
        <f t="shared" si="42"/>
        <v>0</v>
      </c>
      <c r="E245">
        <f t="shared" si="43"/>
        <v>0</v>
      </c>
      <c r="F245" s="13">
        <f t="shared" si="44"/>
        <v>0</v>
      </c>
      <c r="G245" s="13">
        <f t="shared" si="45"/>
        <v>0</v>
      </c>
      <c r="H245" s="13">
        <f t="shared" si="46"/>
        <v>0</v>
      </c>
      <c r="I245" s="34">
        <f t="shared" si="47"/>
        <v>0</v>
      </c>
      <c r="J245" s="34">
        <f t="shared" si="48"/>
        <v>0</v>
      </c>
      <c r="K245" s="34">
        <f t="shared" si="49"/>
        <v>0</v>
      </c>
      <c r="L245" s="34">
        <f t="shared" si="50"/>
        <v>0</v>
      </c>
      <c r="M245">
        <f t="shared" si="51"/>
        <v>0</v>
      </c>
    </row>
    <row r="246" spans="1:13" x14ac:dyDescent="0.35">
      <c r="A246">
        <f t="shared" si="39"/>
        <v>2035</v>
      </c>
      <c r="B246" t="str">
        <f t="shared" si="40"/>
        <v>Base</v>
      </c>
      <c r="C246">
        <f t="shared" si="41"/>
        <v>0</v>
      </c>
      <c r="D246">
        <f t="shared" si="42"/>
        <v>0</v>
      </c>
      <c r="E246">
        <f t="shared" si="43"/>
        <v>0</v>
      </c>
      <c r="F246" s="13">
        <f t="shared" si="44"/>
        <v>0</v>
      </c>
      <c r="G246" s="13">
        <f t="shared" si="45"/>
        <v>0</v>
      </c>
      <c r="H246" s="13">
        <f t="shared" si="46"/>
        <v>0</v>
      </c>
      <c r="I246" s="34">
        <f t="shared" si="47"/>
        <v>0</v>
      </c>
      <c r="J246" s="34">
        <f t="shared" si="48"/>
        <v>0</v>
      </c>
      <c r="K246" s="34">
        <f t="shared" si="49"/>
        <v>0</v>
      </c>
      <c r="L246" s="34">
        <f t="shared" si="50"/>
        <v>0</v>
      </c>
      <c r="M246">
        <f t="shared" si="51"/>
        <v>0</v>
      </c>
    </row>
    <row r="247" spans="1:13" x14ac:dyDescent="0.35">
      <c r="A247">
        <f t="shared" si="39"/>
        <v>2035</v>
      </c>
      <c r="B247" t="str">
        <f t="shared" si="40"/>
        <v>Base</v>
      </c>
      <c r="C247">
        <f t="shared" si="41"/>
        <v>0</v>
      </c>
      <c r="D247">
        <f t="shared" si="42"/>
        <v>0</v>
      </c>
      <c r="E247">
        <f t="shared" si="43"/>
        <v>0</v>
      </c>
      <c r="F247" s="13">
        <f t="shared" si="44"/>
        <v>0</v>
      </c>
      <c r="G247" s="13">
        <f t="shared" si="45"/>
        <v>0</v>
      </c>
      <c r="H247" s="13">
        <f t="shared" si="46"/>
        <v>0</v>
      </c>
      <c r="I247" s="34">
        <f t="shared" si="47"/>
        <v>0</v>
      </c>
      <c r="J247" s="34">
        <f t="shared" si="48"/>
        <v>0</v>
      </c>
      <c r="K247" s="34">
        <f t="shared" si="49"/>
        <v>0</v>
      </c>
      <c r="L247" s="34">
        <f t="shared" si="50"/>
        <v>0</v>
      </c>
      <c r="M247">
        <f t="shared" si="51"/>
        <v>0</v>
      </c>
    </row>
    <row r="248" spans="1:13" x14ac:dyDescent="0.35">
      <c r="A248">
        <f t="shared" si="39"/>
        <v>2035</v>
      </c>
      <c r="B248" t="str">
        <f t="shared" si="40"/>
        <v>Base</v>
      </c>
      <c r="C248">
        <f t="shared" si="41"/>
        <v>0</v>
      </c>
      <c r="D248">
        <f t="shared" si="42"/>
        <v>0</v>
      </c>
      <c r="E248">
        <f t="shared" si="43"/>
        <v>0</v>
      </c>
      <c r="F248" s="13">
        <f t="shared" si="44"/>
        <v>0</v>
      </c>
      <c r="G248" s="13">
        <f t="shared" si="45"/>
        <v>0</v>
      </c>
      <c r="H248" s="13">
        <f t="shared" si="46"/>
        <v>0</v>
      </c>
      <c r="I248" s="34">
        <f t="shared" si="47"/>
        <v>0</v>
      </c>
      <c r="J248" s="34">
        <f t="shared" si="48"/>
        <v>0</v>
      </c>
      <c r="K248" s="34">
        <f t="shared" si="49"/>
        <v>0</v>
      </c>
      <c r="L248" s="34">
        <f t="shared" si="50"/>
        <v>0</v>
      </c>
      <c r="M248">
        <f t="shared" si="51"/>
        <v>0</v>
      </c>
    </row>
    <row r="249" spans="1:13" x14ac:dyDescent="0.35">
      <c r="A249">
        <f t="shared" si="39"/>
        <v>2035</v>
      </c>
      <c r="B249" t="str">
        <f t="shared" si="40"/>
        <v>Base</v>
      </c>
      <c r="C249">
        <f t="shared" si="41"/>
        <v>0</v>
      </c>
      <c r="D249">
        <f t="shared" si="42"/>
        <v>0</v>
      </c>
      <c r="E249">
        <f t="shared" si="43"/>
        <v>0</v>
      </c>
      <c r="F249" s="13">
        <f t="shared" si="44"/>
        <v>0</v>
      </c>
      <c r="G249" s="13">
        <f t="shared" si="45"/>
        <v>0</v>
      </c>
      <c r="H249" s="13">
        <f t="shared" si="46"/>
        <v>0</v>
      </c>
      <c r="I249" s="34">
        <f t="shared" si="47"/>
        <v>0</v>
      </c>
      <c r="J249" s="34">
        <f t="shared" si="48"/>
        <v>0</v>
      </c>
      <c r="K249" s="34">
        <f t="shared" si="49"/>
        <v>0</v>
      </c>
      <c r="L249" s="34">
        <f t="shared" si="50"/>
        <v>0</v>
      </c>
      <c r="M249">
        <f t="shared" si="51"/>
        <v>0</v>
      </c>
    </row>
    <row r="250" spans="1:13" x14ac:dyDescent="0.35">
      <c r="A250">
        <f t="shared" si="39"/>
        <v>2035</v>
      </c>
      <c r="B250" t="str">
        <f t="shared" si="40"/>
        <v>Base</v>
      </c>
      <c r="C250">
        <f t="shared" si="41"/>
        <v>0</v>
      </c>
      <c r="D250">
        <f t="shared" si="42"/>
        <v>0</v>
      </c>
      <c r="E250">
        <f t="shared" si="43"/>
        <v>0</v>
      </c>
      <c r="F250" s="13">
        <f t="shared" si="44"/>
        <v>0</v>
      </c>
      <c r="G250" s="13">
        <f t="shared" si="45"/>
        <v>0</v>
      </c>
      <c r="H250" s="13">
        <f t="shared" si="46"/>
        <v>0</v>
      </c>
      <c r="I250" s="34">
        <f t="shared" si="47"/>
        <v>0</v>
      </c>
      <c r="J250" s="34">
        <f t="shared" si="48"/>
        <v>0</v>
      </c>
      <c r="K250" s="34">
        <f t="shared" si="49"/>
        <v>0</v>
      </c>
      <c r="L250" s="34">
        <f t="shared" si="50"/>
        <v>0</v>
      </c>
      <c r="M250">
        <f t="shared" si="51"/>
        <v>0</v>
      </c>
    </row>
    <row r="251" spans="1:13" x14ac:dyDescent="0.35">
      <c r="A251">
        <f t="shared" si="39"/>
        <v>2035</v>
      </c>
      <c r="B251" t="str">
        <f t="shared" si="40"/>
        <v>Base</v>
      </c>
      <c r="C251">
        <f t="shared" si="41"/>
        <v>0</v>
      </c>
      <c r="D251">
        <f t="shared" si="42"/>
        <v>0</v>
      </c>
      <c r="E251">
        <f t="shared" si="43"/>
        <v>0</v>
      </c>
      <c r="F251" s="13">
        <f t="shared" si="44"/>
        <v>0</v>
      </c>
      <c r="G251" s="13">
        <f t="shared" si="45"/>
        <v>0</v>
      </c>
      <c r="H251" s="13">
        <f t="shared" si="46"/>
        <v>0</v>
      </c>
      <c r="I251" s="34">
        <f t="shared" si="47"/>
        <v>0</v>
      </c>
      <c r="J251" s="34">
        <f t="shared" si="48"/>
        <v>0</v>
      </c>
      <c r="K251" s="34">
        <f t="shared" si="49"/>
        <v>0</v>
      </c>
      <c r="L251" s="34">
        <f t="shared" si="50"/>
        <v>0</v>
      </c>
      <c r="M251">
        <f t="shared" si="51"/>
        <v>0</v>
      </c>
    </row>
    <row r="252" spans="1:13" x14ac:dyDescent="0.35">
      <c r="A252">
        <f t="shared" si="39"/>
        <v>2035</v>
      </c>
      <c r="B252" t="str">
        <f t="shared" si="40"/>
        <v>Base</v>
      </c>
      <c r="C252">
        <f t="shared" si="41"/>
        <v>0</v>
      </c>
      <c r="D252">
        <f t="shared" si="42"/>
        <v>0</v>
      </c>
      <c r="E252">
        <f t="shared" si="43"/>
        <v>0</v>
      </c>
      <c r="F252" s="13">
        <f t="shared" si="44"/>
        <v>0</v>
      </c>
      <c r="G252" s="13">
        <f t="shared" si="45"/>
        <v>0</v>
      </c>
      <c r="H252" s="13">
        <f t="shared" si="46"/>
        <v>0</v>
      </c>
      <c r="I252" s="34">
        <f t="shared" si="47"/>
        <v>0</v>
      </c>
      <c r="J252" s="34">
        <f t="shared" si="48"/>
        <v>0</v>
      </c>
      <c r="K252" s="34">
        <f t="shared" si="49"/>
        <v>0</v>
      </c>
      <c r="L252" s="34">
        <f t="shared" si="50"/>
        <v>0</v>
      </c>
      <c r="M252">
        <f t="shared" si="51"/>
        <v>0</v>
      </c>
    </row>
    <row r="253" spans="1:13" x14ac:dyDescent="0.35">
      <c r="A253">
        <f t="shared" si="39"/>
        <v>2035</v>
      </c>
      <c r="B253" t="str">
        <f t="shared" si="40"/>
        <v>Base</v>
      </c>
      <c r="C253">
        <f t="shared" si="41"/>
        <v>0</v>
      </c>
      <c r="D253">
        <f t="shared" si="42"/>
        <v>0</v>
      </c>
      <c r="E253">
        <f t="shared" si="43"/>
        <v>0</v>
      </c>
      <c r="F253" s="13">
        <f t="shared" si="44"/>
        <v>0</v>
      </c>
      <c r="G253" s="13">
        <f t="shared" si="45"/>
        <v>0</v>
      </c>
      <c r="H253" s="13">
        <f t="shared" si="46"/>
        <v>0</v>
      </c>
      <c r="I253" s="34">
        <f t="shared" si="47"/>
        <v>0</v>
      </c>
      <c r="J253" s="34">
        <f t="shared" si="48"/>
        <v>0</v>
      </c>
      <c r="K253" s="34">
        <f t="shared" si="49"/>
        <v>0</v>
      </c>
      <c r="L253" s="34">
        <f t="shared" si="50"/>
        <v>0</v>
      </c>
      <c r="M253">
        <f t="shared" si="51"/>
        <v>0</v>
      </c>
    </row>
    <row r="254" spans="1:13" x14ac:dyDescent="0.35">
      <c r="A254">
        <f t="shared" si="39"/>
        <v>2035</v>
      </c>
      <c r="B254" t="str">
        <f t="shared" si="40"/>
        <v>Base</v>
      </c>
      <c r="C254">
        <f t="shared" si="41"/>
        <v>0</v>
      </c>
      <c r="D254">
        <f t="shared" si="42"/>
        <v>0</v>
      </c>
      <c r="E254">
        <f t="shared" si="43"/>
        <v>0</v>
      </c>
      <c r="F254" s="13">
        <f t="shared" si="44"/>
        <v>0</v>
      </c>
      <c r="G254" s="13">
        <f t="shared" si="45"/>
        <v>0</v>
      </c>
      <c r="H254" s="13">
        <f t="shared" si="46"/>
        <v>0</v>
      </c>
      <c r="I254" s="34">
        <f t="shared" si="47"/>
        <v>0</v>
      </c>
      <c r="J254" s="34">
        <f t="shared" si="48"/>
        <v>0</v>
      </c>
      <c r="K254" s="34">
        <f t="shared" si="49"/>
        <v>0</v>
      </c>
      <c r="L254" s="34">
        <f t="shared" si="50"/>
        <v>0</v>
      </c>
      <c r="M254">
        <f t="shared" si="51"/>
        <v>0</v>
      </c>
    </row>
    <row r="255" spans="1:13" x14ac:dyDescent="0.35">
      <c r="A255">
        <f t="shared" si="39"/>
        <v>2035</v>
      </c>
      <c r="B255" t="str">
        <f t="shared" si="40"/>
        <v>Base</v>
      </c>
      <c r="C255">
        <f t="shared" si="41"/>
        <v>0</v>
      </c>
      <c r="D255">
        <f t="shared" si="42"/>
        <v>0</v>
      </c>
      <c r="E255">
        <f t="shared" si="43"/>
        <v>0</v>
      </c>
      <c r="F255" s="13">
        <f t="shared" si="44"/>
        <v>0</v>
      </c>
      <c r="G255" s="13">
        <f t="shared" si="45"/>
        <v>0</v>
      </c>
      <c r="H255" s="13">
        <f t="shared" si="46"/>
        <v>0</v>
      </c>
      <c r="I255" s="34">
        <f t="shared" si="47"/>
        <v>0</v>
      </c>
      <c r="J255" s="34">
        <f t="shared" si="48"/>
        <v>0</v>
      </c>
      <c r="K255" s="34">
        <f t="shared" si="49"/>
        <v>0</v>
      </c>
      <c r="L255" s="34">
        <f t="shared" si="50"/>
        <v>0</v>
      </c>
      <c r="M255">
        <f t="shared" si="51"/>
        <v>0</v>
      </c>
    </row>
    <row r="256" spans="1:13" x14ac:dyDescent="0.35">
      <c r="A256">
        <f t="shared" si="39"/>
        <v>2035</v>
      </c>
      <c r="B256" t="str">
        <f t="shared" si="40"/>
        <v>Base</v>
      </c>
      <c r="C256">
        <f t="shared" si="41"/>
        <v>0</v>
      </c>
      <c r="D256">
        <f t="shared" si="42"/>
        <v>0</v>
      </c>
      <c r="E256">
        <f t="shared" si="43"/>
        <v>0</v>
      </c>
      <c r="F256" s="13">
        <f t="shared" si="44"/>
        <v>0</v>
      </c>
      <c r="G256" s="13">
        <f t="shared" si="45"/>
        <v>0</v>
      </c>
      <c r="H256" s="13">
        <f t="shared" si="46"/>
        <v>0</v>
      </c>
      <c r="I256" s="34">
        <f t="shared" si="47"/>
        <v>0</v>
      </c>
      <c r="J256" s="34">
        <f t="shared" si="48"/>
        <v>0</v>
      </c>
      <c r="K256" s="34">
        <f t="shared" si="49"/>
        <v>0</v>
      </c>
      <c r="L256" s="34">
        <f t="shared" si="50"/>
        <v>0</v>
      </c>
      <c r="M256">
        <f t="shared" si="51"/>
        <v>0</v>
      </c>
    </row>
    <row r="257" spans="1:13" x14ac:dyDescent="0.35">
      <c r="A257">
        <f t="shared" si="39"/>
        <v>2035</v>
      </c>
      <c r="B257" t="str">
        <f t="shared" si="40"/>
        <v>Base</v>
      </c>
      <c r="C257">
        <f t="shared" si="41"/>
        <v>0</v>
      </c>
      <c r="D257">
        <f t="shared" si="42"/>
        <v>0</v>
      </c>
      <c r="E257">
        <f t="shared" si="43"/>
        <v>0</v>
      </c>
      <c r="F257" s="13">
        <f t="shared" si="44"/>
        <v>0</v>
      </c>
      <c r="G257" s="13">
        <f t="shared" si="45"/>
        <v>0</v>
      </c>
      <c r="H257" s="13">
        <f t="shared" si="46"/>
        <v>0</v>
      </c>
      <c r="I257" s="34">
        <f t="shared" si="47"/>
        <v>0</v>
      </c>
      <c r="J257" s="34">
        <f t="shared" si="48"/>
        <v>0</v>
      </c>
      <c r="K257" s="34">
        <f t="shared" si="49"/>
        <v>0</v>
      </c>
      <c r="L257" s="34">
        <f t="shared" si="50"/>
        <v>0</v>
      </c>
      <c r="M257">
        <f t="shared" si="51"/>
        <v>0</v>
      </c>
    </row>
    <row r="258" spans="1:13" x14ac:dyDescent="0.35">
      <c r="A258">
        <f t="shared" si="39"/>
        <v>2035</v>
      </c>
      <c r="B258" t="str">
        <f t="shared" si="40"/>
        <v>Base</v>
      </c>
      <c r="C258">
        <f t="shared" si="41"/>
        <v>0</v>
      </c>
      <c r="D258">
        <f t="shared" si="42"/>
        <v>0</v>
      </c>
      <c r="E258">
        <f t="shared" si="43"/>
        <v>0</v>
      </c>
      <c r="F258" s="13">
        <f t="shared" si="44"/>
        <v>0</v>
      </c>
      <c r="G258" s="13">
        <f t="shared" si="45"/>
        <v>0</v>
      </c>
      <c r="H258" s="13">
        <f t="shared" si="46"/>
        <v>0</v>
      </c>
      <c r="I258" s="34">
        <f t="shared" si="47"/>
        <v>0</v>
      </c>
      <c r="J258" s="34">
        <f t="shared" si="48"/>
        <v>0</v>
      </c>
      <c r="K258" s="34">
        <f t="shared" si="49"/>
        <v>0</v>
      </c>
      <c r="L258" s="34">
        <f t="shared" si="50"/>
        <v>0</v>
      </c>
      <c r="M258">
        <f t="shared" si="51"/>
        <v>0</v>
      </c>
    </row>
    <row r="259" spans="1:13" x14ac:dyDescent="0.35">
      <c r="A259">
        <f t="shared" si="39"/>
        <v>2035</v>
      </c>
      <c r="B259" t="str">
        <f t="shared" si="40"/>
        <v>Base</v>
      </c>
      <c r="C259">
        <f t="shared" si="41"/>
        <v>0</v>
      </c>
      <c r="D259">
        <f t="shared" si="42"/>
        <v>0</v>
      </c>
      <c r="E259">
        <f t="shared" si="43"/>
        <v>0</v>
      </c>
      <c r="F259" s="13">
        <f t="shared" si="44"/>
        <v>0</v>
      </c>
      <c r="G259" s="13">
        <f t="shared" si="45"/>
        <v>0</v>
      </c>
      <c r="H259" s="13">
        <f t="shared" si="46"/>
        <v>0</v>
      </c>
      <c r="I259" s="34">
        <f t="shared" si="47"/>
        <v>0</v>
      </c>
      <c r="J259" s="34">
        <f t="shared" si="48"/>
        <v>0</v>
      </c>
      <c r="K259" s="34">
        <f t="shared" si="49"/>
        <v>0</v>
      </c>
      <c r="L259" s="34">
        <f t="shared" si="50"/>
        <v>0</v>
      </c>
      <c r="M259">
        <f t="shared" si="51"/>
        <v>0</v>
      </c>
    </row>
    <row r="260" spans="1:13" x14ac:dyDescent="0.35">
      <c r="A260">
        <f t="shared" ref="A260:A323" si="52">INDEX(Model_Years,1,INDEX(Results,ROW()-ROW(A$3),3)+1)</f>
        <v>2035</v>
      </c>
      <c r="B260" t="str">
        <f t="shared" ref="B260:B323" si="53">INDEX(Cases,INDEX(Results,ROW()-ROW(B$3),4)+1)</f>
        <v>Base</v>
      </c>
      <c r="C260">
        <f t="shared" ref="C260:C323" si="54">INDEX(Segment_Names,INDEX(Results,ROW()-ROW(B$3),1))</f>
        <v>0</v>
      </c>
      <c r="D260">
        <f t="shared" ref="D260:D323" si="55">INDEX(Directions,INDEX(Results,ROW()-ROW(B$3),1),INDEX(Results,ROW()-ROW(B$3),2)+1)</f>
        <v>0</v>
      </c>
      <c r="E260">
        <f t="shared" ref="E260:E323" si="56">INDEX(Results,ROW()-ROW(B$3),5)</f>
        <v>0</v>
      </c>
      <c r="F260" s="13">
        <f t="shared" ref="F260:F323" si="57">INDEX(Results,ROW()-ROW(B$3),10)</f>
        <v>0</v>
      </c>
      <c r="G260" s="13">
        <f t="shared" ref="G260:G323" si="58">INDEX(Results,ROW()-ROW(B$3),7)</f>
        <v>0</v>
      </c>
      <c r="H260" s="13">
        <f t="shared" ref="H260:H323" si="59">INDEX(Results,ROW()-ROW($A$3),11)</f>
        <v>0</v>
      </c>
      <c r="I260" s="34">
        <f t="shared" ref="I260:I323" si="60">INDEX(Results,ROW()-ROW($A$3),12)</f>
        <v>0</v>
      </c>
      <c r="J260" s="34">
        <f t="shared" ref="J260:J323" si="61">INDEX(Results,ROW()-ROW(A$3),8)</f>
        <v>0</v>
      </c>
      <c r="K260" s="34">
        <f t="shared" ref="K260:K323" si="62">INDEX(Results,ROW()-ROW($A$3),14)</f>
        <v>0</v>
      </c>
      <c r="L260" s="34">
        <f t="shared" ref="L260:L323" si="63">INDEX(Results,ROW()-ROW($A$3),15)</f>
        <v>0</v>
      </c>
      <c r="M260">
        <f t="shared" ref="M260:M323" si="64">INDEX(Results,ROW()-ROW($A$3),16)</f>
        <v>0</v>
      </c>
    </row>
    <row r="261" spans="1:13" x14ac:dyDescent="0.35">
      <c r="A261">
        <f t="shared" si="52"/>
        <v>2035</v>
      </c>
      <c r="B261" t="str">
        <f t="shared" si="53"/>
        <v>Base</v>
      </c>
      <c r="C261">
        <f t="shared" si="54"/>
        <v>0</v>
      </c>
      <c r="D261">
        <f t="shared" si="55"/>
        <v>0</v>
      </c>
      <c r="E261">
        <f t="shared" si="56"/>
        <v>0</v>
      </c>
      <c r="F261" s="13">
        <f t="shared" si="57"/>
        <v>0</v>
      </c>
      <c r="G261" s="13">
        <f t="shared" si="58"/>
        <v>0</v>
      </c>
      <c r="H261" s="13">
        <f t="shared" si="59"/>
        <v>0</v>
      </c>
      <c r="I261" s="34">
        <f t="shared" si="60"/>
        <v>0</v>
      </c>
      <c r="J261" s="34">
        <f t="shared" si="61"/>
        <v>0</v>
      </c>
      <c r="K261" s="34">
        <f t="shared" si="62"/>
        <v>0</v>
      </c>
      <c r="L261" s="34">
        <f t="shared" si="63"/>
        <v>0</v>
      </c>
      <c r="M261">
        <f t="shared" si="64"/>
        <v>0</v>
      </c>
    </row>
    <row r="262" spans="1:13" x14ac:dyDescent="0.35">
      <c r="A262">
        <f t="shared" si="52"/>
        <v>2035</v>
      </c>
      <c r="B262" t="str">
        <f t="shared" si="53"/>
        <v>Base</v>
      </c>
      <c r="C262">
        <f t="shared" si="54"/>
        <v>0</v>
      </c>
      <c r="D262">
        <f t="shared" si="55"/>
        <v>0</v>
      </c>
      <c r="E262">
        <f t="shared" si="56"/>
        <v>0</v>
      </c>
      <c r="F262" s="13">
        <f t="shared" si="57"/>
        <v>0</v>
      </c>
      <c r="G262" s="13">
        <f t="shared" si="58"/>
        <v>0</v>
      </c>
      <c r="H262" s="13">
        <f t="shared" si="59"/>
        <v>0</v>
      </c>
      <c r="I262" s="34">
        <f t="shared" si="60"/>
        <v>0</v>
      </c>
      <c r="J262" s="34">
        <f t="shared" si="61"/>
        <v>0</v>
      </c>
      <c r="K262" s="34">
        <f t="shared" si="62"/>
        <v>0</v>
      </c>
      <c r="L262" s="34">
        <f t="shared" si="63"/>
        <v>0</v>
      </c>
      <c r="M262">
        <f t="shared" si="64"/>
        <v>0</v>
      </c>
    </row>
    <row r="263" spans="1:13" x14ac:dyDescent="0.35">
      <c r="A263">
        <f t="shared" si="52"/>
        <v>2035</v>
      </c>
      <c r="B263" t="str">
        <f t="shared" si="53"/>
        <v>Base</v>
      </c>
      <c r="C263">
        <f t="shared" si="54"/>
        <v>0</v>
      </c>
      <c r="D263">
        <f t="shared" si="55"/>
        <v>0</v>
      </c>
      <c r="E263">
        <f t="shared" si="56"/>
        <v>0</v>
      </c>
      <c r="F263" s="13">
        <f t="shared" si="57"/>
        <v>0</v>
      </c>
      <c r="G263" s="13">
        <f t="shared" si="58"/>
        <v>0</v>
      </c>
      <c r="H263" s="13">
        <f t="shared" si="59"/>
        <v>0</v>
      </c>
      <c r="I263" s="34">
        <f t="shared" si="60"/>
        <v>0</v>
      </c>
      <c r="J263" s="34">
        <f t="shared" si="61"/>
        <v>0</v>
      </c>
      <c r="K263" s="34">
        <f t="shared" si="62"/>
        <v>0</v>
      </c>
      <c r="L263" s="34">
        <f t="shared" si="63"/>
        <v>0</v>
      </c>
      <c r="M263">
        <f t="shared" si="64"/>
        <v>0</v>
      </c>
    </row>
    <row r="264" spans="1:13" x14ac:dyDescent="0.35">
      <c r="A264">
        <f t="shared" si="52"/>
        <v>2035</v>
      </c>
      <c r="B264" t="str">
        <f t="shared" si="53"/>
        <v>Base</v>
      </c>
      <c r="C264">
        <f t="shared" si="54"/>
        <v>0</v>
      </c>
      <c r="D264">
        <f t="shared" si="55"/>
        <v>0</v>
      </c>
      <c r="E264">
        <f t="shared" si="56"/>
        <v>0</v>
      </c>
      <c r="F264" s="13">
        <f t="shared" si="57"/>
        <v>0</v>
      </c>
      <c r="G264" s="13">
        <f t="shared" si="58"/>
        <v>0</v>
      </c>
      <c r="H264" s="13">
        <f t="shared" si="59"/>
        <v>0</v>
      </c>
      <c r="I264" s="34">
        <f t="shared" si="60"/>
        <v>0</v>
      </c>
      <c r="J264" s="34">
        <f t="shared" si="61"/>
        <v>0</v>
      </c>
      <c r="K264" s="34">
        <f t="shared" si="62"/>
        <v>0</v>
      </c>
      <c r="L264" s="34">
        <f t="shared" si="63"/>
        <v>0</v>
      </c>
      <c r="M264">
        <f t="shared" si="64"/>
        <v>0</v>
      </c>
    </row>
    <row r="265" spans="1:13" x14ac:dyDescent="0.35">
      <c r="A265">
        <f t="shared" si="52"/>
        <v>2035</v>
      </c>
      <c r="B265" t="str">
        <f t="shared" si="53"/>
        <v>Base</v>
      </c>
      <c r="C265">
        <f t="shared" si="54"/>
        <v>0</v>
      </c>
      <c r="D265">
        <f t="shared" si="55"/>
        <v>0</v>
      </c>
      <c r="E265">
        <f t="shared" si="56"/>
        <v>0</v>
      </c>
      <c r="F265" s="13">
        <f t="shared" si="57"/>
        <v>0</v>
      </c>
      <c r="G265" s="13">
        <f t="shared" si="58"/>
        <v>0</v>
      </c>
      <c r="H265" s="13">
        <f t="shared" si="59"/>
        <v>0</v>
      </c>
      <c r="I265" s="34">
        <f t="shared" si="60"/>
        <v>0</v>
      </c>
      <c r="J265" s="34">
        <f t="shared" si="61"/>
        <v>0</v>
      </c>
      <c r="K265" s="34">
        <f t="shared" si="62"/>
        <v>0</v>
      </c>
      <c r="L265" s="34">
        <f t="shared" si="63"/>
        <v>0</v>
      </c>
      <c r="M265">
        <f t="shared" si="64"/>
        <v>0</v>
      </c>
    </row>
    <row r="266" spans="1:13" x14ac:dyDescent="0.35">
      <c r="A266">
        <f t="shared" si="52"/>
        <v>2035</v>
      </c>
      <c r="B266" t="str">
        <f t="shared" si="53"/>
        <v>Base</v>
      </c>
      <c r="C266">
        <f t="shared" si="54"/>
        <v>0</v>
      </c>
      <c r="D266">
        <f t="shared" si="55"/>
        <v>0</v>
      </c>
      <c r="E266">
        <f t="shared" si="56"/>
        <v>0</v>
      </c>
      <c r="F266" s="13">
        <f t="shared" si="57"/>
        <v>0</v>
      </c>
      <c r="G266" s="13">
        <f t="shared" si="58"/>
        <v>0</v>
      </c>
      <c r="H266" s="13">
        <f t="shared" si="59"/>
        <v>0</v>
      </c>
      <c r="I266" s="34">
        <f t="shared" si="60"/>
        <v>0</v>
      </c>
      <c r="J266" s="34">
        <f t="shared" si="61"/>
        <v>0</v>
      </c>
      <c r="K266" s="34">
        <f t="shared" si="62"/>
        <v>0</v>
      </c>
      <c r="L266" s="34">
        <f t="shared" si="63"/>
        <v>0</v>
      </c>
      <c r="M266">
        <f t="shared" si="64"/>
        <v>0</v>
      </c>
    </row>
    <row r="267" spans="1:13" x14ac:dyDescent="0.35">
      <c r="A267">
        <f t="shared" si="52"/>
        <v>2035</v>
      </c>
      <c r="B267" t="str">
        <f t="shared" si="53"/>
        <v>Base</v>
      </c>
      <c r="C267">
        <f t="shared" si="54"/>
        <v>0</v>
      </c>
      <c r="D267">
        <f t="shared" si="55"/>
        <v>0</v>
      </c>
      <c r="E267">
        <f t="shared" si="56"/>
        <v>0</v>
      </c>
      <c r="F267" s="13">
        <f t="shared" si="57"/>
        <v>0</v>
      </c>
      <c r="G267" s="13">
        <f t="shared" si="58"/>
        <v>0</v>
      </c>
      <c r="H267" s="13">
        <f t="shared" si="59"/>
        <v>0</v>
      </c>
      <c r="I267" s="34">
        <f t="shared" si="60"/>
        <v>0</v>
      </c>
      <c r="J267" s="34">
        <f t="shared" si="61"/>
        <v>0</v>
      </c>
      <c r="K267" s="34">
        <f t="shared" si="62"/>
        <v>0</v>
      </c>
      <c r="L267" s="34">
        <f t="shared" si="63"/>
        <v>0</v>
      </c>
      <c r="M267">
        <f t="shared" si="64"/>
        <v>0</v>
      </c>
    </row>
    <row r="268" spans="1:13" x14ac:dyDescent="0.35">
      <c r="A268">
        <f t="shared" si="52"/>
        <v>2035</v>
      </c>
      <c r="B268" t="str">
        <f t="shared" si="53"/>
        <v>Base</v>
      </c>
      <c r="C268">
        <f t="shared" si="54"/>
        <v>0</v>
      </c>
      <c r="D268">
        <f t="shared" si="55"/>
        <v>0</v>
      </c>
      <c r="E268">
        <f t="shared" si="56"/>
        <v>0</v>
      </c>
      <c r="F268" s="13">
        <f t="shared" si="57"/>
        <v>0</v>
      </c>
      <c r="G268" s="13">
        <f t="shared" si="58"/>
        <v>0</v>
      </c>
      <c r="H268" s="13">
        <f t="shared" si="59"/>
        <v>0</v>
      </c>
      <c r="I268" s="34">
        <f t="shared" si="60"/>
        <v>0</v>
      </c>
      <c r="J268" s="34">
        <f t="shared" si="61"/>
        <v>0</v>
      </c>
      <c r="K268" s="34">
        <f t="shared" si="62"/>
        <v>0</v>
      </c>
      <c r="L268" s="34">
        <f t="shared" si="63"/>
        <v>0</v>
      </c>
      <c r="M268">
        <f t="shared" si="64"/>
        <v>0</v>
      </c>
    </row>
    <row r="269" spans="1:13" x14ac:dyDescent="0.35">
      <c r="A269">
        <f t="shared" si="52"/>
        <v>2035</v>
      </c>
      <c r="B269" t="str">
        <f t="shared" si="53"/>
        <v>Base</v>
      </c>
      <c r="C269">
        <f t="shared" si="54"/>
        <v>0</v>
      </c>
      <c r="D269">
        <f t="shared" si="55"/>
        <v>0</v>
      </c>
      <c r="E269">
        <f t="shared" si="56"/>
        <v>0</v>
      </c>
      <c r="F269" s="13">
        <f t="shared" si="57"/>
        <v>0</v>
      </c>
      <c r="G269" s="13">
        <f t="shared" si="58"/>
        <v>0</v>
      </c>
      <c r="H269" s="13">
        <f t="shared" si="59"/>
        <v>0</v>
      </c>
      <c r="I269" s="34">
        <f t="shared" si="60"/>
        <v>0</v>
      </c>
      <c r="J269" s="34">
        <f t="shared" si="61"/>
        <v>0</v>
      </c>
      <c r="K269" s="34">
        <f t="shared" si="62"/>
        <v>0</v>
      </c>
      <c r="L269" s="34">
        <f t="shared" si="63"/>
        <v>0</v>
      </c>
      <c r="M269">
        <f t="shared" si="64"/>
        <v>0</v>
      </c>
    </row>
    <row r="270" spans="1:13" x14ac:dyDescent="0.35">
      <c r="A270">
        <f t="shared" si="52"/>
        <v>2035</v>
      </c>
      <c r="B270" t="str">
        <f t="shared" si="53"/>
        <v>Base</v>
      </c>
      <c r="C270">
        <f t="shared" si="54"/>
        <v>0</v>
      </c>
      <c r="D270">
        <f t="shared" si="55"/>
        <v>0</v>
      </c>
      <c r="E270">
        <f t="shared" si="56"/>
        <v>0</v>
      </c>
      <c r="F270" s="13">
        <f t="shared" si="57"/>
        <v>0</v>
      </c>
      <c r="G270" s="13">
        <f t="shared" si="58"/>
        <v>0</v>
      </c>
      <c r="H270" s="13">
        <f t="shared" si="59"/>
        <v>0</v>
      </c>
      <c r="I270" s="34">
        <f t="shared" si="60"/>
        <v>0</v>
      </c>
      <c r="J270" s="34">
        <f t="shared" si="61"/>
        <v>0</v>
      </c>
      <c r="K270" s="34">
        <f t="shared" si="62"/>
        <v>0</v>
      </c>
      <c r="L270" s="34">
        <f t="shared" si="63"/>
        <v>0</v>
      </c>
      <c r="M270">
        <f t="shared" si="64"/>
        <v>0</v>
      </c>
    </row>
    <row r="271" spans="1:13" x14ac:dyDescent="0.35">
      <c r="A271">
        <f t="shared" si="52"/>
        <v>2035</v>
      </c>
      <c r="B271" t="str">
        <f t="shared" si="53"/>
        <v>Base</v>
      </c>
      <c r="C271">
        <f t="shared" si="54"/>
        <v>0</v>
      </c>
      <c r="D271">
        <f t="shared" si="55"/>
        <v>0</v>
      </c>
      <c r="E271">
        <f t="shared" si="56"/>
        <v>0</v>
      </c>
      <c r="F271" s="13">
        <f t="shared" si="57"/>
        <v>0</v>
      </c>
      <c r="G271" s="13">
        <f t="shared" si="58"/>
        <v>0</v>
      </c>
      <c r="H271" s="13">
        <f t="shared" si="59"/>
        <v>0</v>
      </c>
      <c r="I271" s="34">
        <f t="shared" si="60"/>
        <v>0</v>
      </c>
      <c r="J271" s="34">
        <f t="shared" si="61"/>
        <v>0</v>
      </c>
      <c r="K271" s="34">
        <f t="shared" si="62"/>
        <v>0</v>
      </c>
      <c r="L271" s="34">
        <f t="shared" si="63"/>
        <v>0</v>
      </c>
      <c r="M271">
        <f t="shared" si="64"/>
        <v>0</v>
      </c>
    </row>
    <row r="272" spans="1:13" x14ac:dyDescent="0.35">
      <c r="A272">
        <f t="shared" si="52"/>
        <v>2035</v>
      </c>
      <c r="B272" t="str">
        <f t="shared" si="53"/>
        <v>Base</v>
      </c>
      <c r="C272">
        <f t="shared" si="54"/>
        <v>0</v>
      </c>
      <c r="D272">
        <f t="shared" si="55"/>
        <v>0</v>
      </c>
      <c r="E272">
        <f t="shared" si="56"/>
        <v>0</v>
      </c>
      <c r="F272" s="13">
        <f t="shared" si="57"/>
        <v>0</v>
      </c>
      <c r="G272" s="13">
        <f t="shared" si="58"/>
        <v>0</v>
      </c>
      <c r="H272" s="13">
        <f t="shared" si="59"/>
        <v>0</v>
      </c>
      <c r="I272" s="34">
        <f t="shared" si="60"/>
        <v>0</v>
      </c>
      <c r="J272" s="34">
        <f t="shared" si="61"/>
        <v>0</v>
      </c>
      <c r="K272" s="34">
        <f t="shared" si="62"/>
        <v>0</v>
      </c>
      <c r="L272" s="34">
        <f t="shared" si="63"/>
        <v>0</v>
      </c>
      <c r="M272">
        <f t="shared" si="64"/>
        <v>0</v>
      </c>
    </row>
    <row r="273" spans="1:13" x14ac:dyDescent="0.35">
      <c r="A273">
        <f t="shared" si="52"/>
        <v>2035</v>
      </c>
      <c r="B273" t="str">
        <f t="shared" si="53"/>
        <v>Base</v>
      </c>
      <c r="C273">
        <f t="shared" si="54"/>
        <v>0</v>
      </c>
      <c r="D273">
        <f t="shared" si="55"/>
        <v>0</v>
      </c>
      <c r="E273">
        <f t="shared" si="56"/>
        <v>0</v>
      </c>
      <c r="F273" s="13">
        <f t="shared" si="57"/>
        <v>0</v>
      </c>
      <c r="G273" s="13">
        <f t="shared" si="58"/>
        <v>0</v>
      </c>
      <c r="H273" s="13">
        <f t="shared" si="59"/>
        <v>0</v>
      </c>
      <c r="I273" s="34">
        <f t="shared" si="60"/>
        <v>0</v>
      </c>
      <c r="J273" s="34">
        <f t="shared" si="61"/>
        <v>0</v>
      </c>
      <c r="K273" s="34">
        <f t="shared" si="62"/>
        <v>0</v>
      </c>
      <c r="L273" s="34">
        <f t="shared" si="63"/>
        <v>0</v>
      </c>
      <c r="M273">
        <f t="shared" si="64"/>
        <v>0</v>
      </c>
    </row>
    <row r="274" spans="1:13" x14ac:dyDescent="0.35">
      <c r="A274">
        <f t="shared" si="52"/>
        <v>2035</v>
      </c>
      <c r="B274" t="str">
        <f t="shared" si="53"/>
        <v>Base</v>
      </c>
      <c r="C274">
        <f t="shared" si="54"/>
        <v>0</v>
      </c>
      <c r="D274">
        <f t="shared" si="55"/>
        <v>0</v>
      </c>
      <c r="E274">
        <f t="shared" si="56"/>
        <v>0</v>
      </c>
      <c r="F274" s="13">
        <f t="shared" si="57"/>
        <v>0</v>
      </c>
      <c r="G274" s="13">
        <f t="shared" si="58"/>
        <v>0</v>
      </c>
      <c r="H274" s="13">
        <f t="shared" si="59"/>
        <v>0</v>
      </c>
      <c r="I274" s="34">
        <f t="shared" si="60"/>
        <v>0</v>
      </c>
      <c r="J274" s="34">
        <f t="shared" si="61"/>
        <v>0</v>
      </c>
      <c r="K274" s="34">
        <f t="shared" si="62"/>
        <v>0</v>
      </c>
      <c r="L274" s="34">
        <f t="shared" si="63"/>
        <v>0</v>
      </c>
      <c r="M274">
        <f t="shared" si="64"/>
        <v>0</v>
      </c>
    </row>
    <row r="275" spans="1:13" x14ac:dyDescent="0.35">
      <c r="A275">
        <f t="shared" si="52"/>
        <v>2035</v>
      </c>
      <c r="B275" t="str">
        <f t="shared" si="53"/>
        <v>Base</v>
      </c>
      <c r="C275">
        <f t="shared" si="54"/>
        <v>0</v>
      </c>
      <c r="D275">
        <f t="shared" si="55"/>
        <v>0</v>
      </c>
      <c r="E275">
        <f t="shared" si="56"/>
        <v>0</v>
      </c>
      <c r="F275" s="13">
        <f t="shared" si="57"/>
        <v>0</v>
      </c>
      <c r="G275" s="13">
        <f t="shared" si="58"/>
        <v>0</v>
      </c>
      <c r="H275" s="13">
        <f t="shared" si="59"/>
        <v>0</v>
      </c>
      <c r="I275" s="34">
        <f t="shared" si="60"/>
        <v>0</v>
      </c>
      <c r="J275" s="34">
        <f t="shared" si="61"/>
        <v>0</v>
      </c>
      <c r="K275" s="34">
        <f t="shared" si="62"/>
        <v>0</v>
      </c>
      <c r="L275" s="34">
        <f t="shared" si="63"/>
        <v>0</v>
      </c>
      <c r="M275">
        <f t="shared" si="64"/>
        <v>0</v>
      </c>
    </row>
    <row r="276" spans="1:13" x14ac:dyDescent="0.35">
      <c r="A276">
        <f t="shared" si="52"/>
        <v>2035</v>
      </c>
      <c r="B276" t="str">
        <f t="shared" si="53"/>
        <v>Base</v>
      </c>
      <c r="C276">
        <f t="shared" si="54"/>
        <v>0</v>
      </c>
      <c r="D276">
        <f t="shared" si="55"/>
        <v>0</v>
      </c>
      <c r="E276">
        <f t="shared" si="56"/>
        <v>0</v>
      </c>
      <c r="F276" s="13">
        <f t="shared" si="57"/>
        <v>0</v>
      </c>
      <c r="G276" s="13">
        <f t="shared" si="58"/>
        <v>0</v>
      </c>
      <c r="H276" s="13">
        <f t="shared" si="59"/>
        <v>0</v>
      </c>
      <c r="I276" s="34">
        <f t="shared" si="60"/>
        <v>0</v>
      </c>
      <c r="J276" s="34">
        <f t="shared" si="61"/>
        <v>0</v>
      </c>
      <c r="K276" s="34">
        <f t="shared" si="62"/>
        <v>0</v>
      </c>
      <c r="L276" s="34">
        <f t="shared" si="63"/>
        <v>0</v>
      </c>
      <c r="M276">
        <f t="shared" si="64"/>
        <v>0</v>
      </c>
    </row>
    <row r="277" spans="1:13" x14ac:dyDescent="0.35">
      <c r="A277">
        <f t="shared" si="52"/>
        <v>2035</v>
      </c>
      <c r="B277" t="str">
        <f t="shared" si="53"/>
        <v>Base</v>
      </c>
      <c r="C277">
        <f t="shared" si="54"/>
        <v>0</v>
      </c>
      <c r="D277">
        <f t="shared" si="55"/>
        <v>0</v>
      </c>
      <c r="E277">
        <f t="shared" si="56"/>
        <v>0</v>
      </c>
      <c r="F277" s="13">
        <f t="shared" si="57"/>
        <v>0</v>
      </c>
      <c r="G277" s="13">
        <f t="shared" si="58"/>
        <v>0</v>
      </c>
      <c r="H277" s="13">
        <f t="shared" si="59"/>
        <v>0</v>
      </c>
      <c r="I277" s="34">
        <f t="shared" si="60"/>
        <v>0</v>
      </c>
      <c r="J277" s="34">
        <f t="shared" si="61"/>
        <v>0</v>
      </c>
      <c r="K277" s="34">
        <f t="shared" si="62"/>
        <v>0</v>
      </c>
      <c r="L277" s="34">
        <f t="shared" si="63"/>
        <v>0</v>
      </c>
      <c r="M277">
        <f t="shared" si="64"/>
        <v>0</v>
      </c>
    </row>
    <row r="278" spans="1:13" x14ac:dyDescent="0.35">
      <c r="A278">
        <f t="shared" si="52"/>
        <v>2035</v>
      </c>
      <c r="B278" t="str">
        <f t="shared" si="53"/>
        <v>Base</v>
      </c>
      <c r="C278">
        <f t="shared" si="54"/>
        <v>0</v>
      </c>
      <c r="D278">
        <f t="shared" si="55"/>
        <v>0</v>
      </c>
      <c r="E278">
        <f t="shared" si="56"/>
        <v>0</v>
      </c>
      <c r="F278" s="13">
        <f t="shared" si="57"/>
        <v>0</v>
      </c>
      <c r="G278" s="13">
        <f t="shared" si="58"/>
        <v>0</v>
      </c>
      <c r="H278" s="13">
        <f t="shared" si="59"/>
        <v>0</v>
      </c>
      <c r="I278" s="34">
        <f t="shared" si="60"/>
        <v>0</v>
      </c>
      <c r="J278" s="34">
        <f t="shared" si="61"/>
        <v>0</v>
      </c>
      <c r="K278" s="34">
        <f t="shared" si="62"/>
        <v>0</v>
      </c>
      <c r="L278" s="34">
        <f t="shared" si="63"/>
        <v>0</v>
      </c>
      <c r="M278">
        <f t="shared" si="64"/>
        <v>0</v>
      </c>
    </row>
    <row r="279" spans="1:13" x14ac:dyDescent="0.35">
      <c r="A279">
        <f t="shared" si="52"/>
        <v>2035</v>
      </c>
      <c r="B279" t="str">
        <f t="shared" si="53"/>
        <v>Base</v>
      </c>
      <c r="C279">
        <f t="shared" si="54"/>
        <v>0</v>
      </c>
      <c r="D279">
        <f t="shared" si="55"/>
        <v>0</v>
      </c>
      <c r="E279">
        <f t="shared" si="56"/>
        <v>0</v>
      </c>
      <c r="F279" s="13">
        <f t="shared" si="57"/>
        <v>0</v>
      </c>
      <c r="G279" s="13">
        <f t="shared" si="58"/>
        <v>0</v>
      </c>
      <c r="H279" s="13">
        <f t="shared" si="59"/>
        <v>0</v>
      </c>
      <c r="I279" s="34">
        <f t="shared" si="60"/>
        <v>0</v>
      </c>
      <c r="J279" s="34">
        <f t="shared" si="61"/>
        <v>0</v>
      </c>
      <c r="K279" s="34">
        <f t="shared" si="62"/>
        <v>0</v>
      </c>
      <c r="L279" s="34">
        <f t="shared" si="63"/>
        <v>0</v>
      </c>
      <c r="M279">
        <f t="shared" si="64"/>
        <v>0</v>
      </c>
    </row>
    <row r="280" spans="1:13" x14ac:dyDescent="0.35">
      <c r="A280">
        <f t="shared" si="52"/>
        <v>2035</v>
      </c>
      <c r="B280" t="str">
        <f t="shared" si="53"/>
        <v>Base</v>
      </c>
      <c r="C280">
        <f t="shared" si="54"/>
        <v>0</v>
      </c>
      <c r="D280">
        <f t="shared" si="55"/>
        <v>0</v>
      </c>
      <c r="E280">
        <f t="shared" si="56"/>
        <v>0</v>
      </c>
      <c r="F280" s="13">
        <f t="shared" si="57"/>
        <v>0</v>
      </c>
      <c r="G280" s="13">
        <f t="shared" si="58"/>
        <v>0</v>
      </c>
      <c r="H280" s="13">
        <f t="shared" si="59"/>
        <v>0</v>
      </c>
      <c r="I280" s="34">
        <f t="shared" si="60"/>
        <v>0</v>
      </c>
      <c r="J280" s="34">
        <f t="shared" si="61"/>
        <v>0</v>
      </c>
      <c r="K280" s="34">
        <f t="shared" si="62"/>
        <v>0</v>
      </c>
      <c r="L280" s="34">
        <f t="shared" si="63"/>
        <v>0</v>
      </c>
      <c r="M280">
        <f t="shared" si="64"/>
        <v>0</v>
      </c>
    </row>
    <row r="281" spans="1:13" x14ac:dyDescent="0.35">
      <c r="A281">
        <f t="shared" si="52"/>
        <v>2035</v>
      </c>
      <c r="B281" t="str">
        <f t="shared" si="53"/>
        <v>Base</v>
      </c>
      <c r="C281">
        <f t="shared" si="54"/>
        <v>0</v>
      </c>
      <c r="D281">
        <f t="shared" si="55"/>
        <v>0</v>
      </c>
      <c r="E281">
        <f t="shared" si="56"/>
        <v>0</v>
      </c>
      <c r="F281" s="13">
        <f t="shared" si="57"/>
        <v>0</v>
      </c>
      <c r="G281" s="13">
        <f t="shared" si="58"/>
        <v>0</v>
      </c>
      <c r="H281" s="13">
        <f t="shared" si="59"/>
        <v>0</v>
      </c>
      <c r="I281" s="34">
        <f t="shared" si="60"/>
        <v>0</v>
      </c>
      <c r="J281" s="34">
        <f t="shared" si="61"/>
        <v>0</v>
      </c>
      <c r="K281" s="34">
        <f t="shared" si="62"/>
        <v>0</v>
      </c>
      <c r="L281" s="34">
        <f t="shared" si="63"/>
        <v>0</v>
      </c>
      <c r="M281">
        <f t="shared" si="64"/>
        <v>0</v>
      </c>
    </row>
    <row r="282" spans="1:13" x14ac:dyDescent="0.35">
      <c r="A282">
        <f t="shared" si="52"/>
        <v>2035</v>
      </c>
      <c r="B282" t="str">
        <f t="shared" si="53"/>
        <v>Base</v>
      </c>
      <c r="C282">
        <f t="shared" si="54"/>
        <v>0</v>
      </c>
      <c r="D282">
        <f t="shared" si="55"/>
        <v>0</v>
      </c>
      <c r="E282">
        <f t="shared" si="56"/>
        <v>0</v>
      </c>
      <c r="F282" s="13">
        <f t="shared" si="57"/>
        <v>0</v>
      </c>
      <c r="G282" s="13">
        <f t="shared" si="58"/>
        <v>0</v>
      </c>
      <c r="H282" s="13">
        <f t="shared" si="59"/>
        <v>0</v>
      </c>
      <c r="I282" s="34">
        <f t="shared" si="60"/>
        <v>0</v>
      </c>
      <c r="J282" s="34">
        <f t="shared" si="61"/>
        <v>0</v>
      </c>
      <c r="K282" s="34">
        <f t="shared" si="62"/>
        <v>0</v>
      </c>
      <c r="L282" s="34">
        <f t="shared" si="63"/>
        <v>0</v>
      </c>
      <c r="M282">
        <f t="shared" si="64"/>
        <v>0</v>
      </c>
    </row>
    <row r="283" spans="1:13" x14ac:dyDescent="0.35">
      <c r="A283">
        <f t="shared" si="52"/>
        <v>2035</v>
      </c>
      <c r="B283" t="str">
        <f t="shared" si="53"/>
        <v>Base</v>
      </c>
      <c r="C283">
        <f t="shared" si="54"/>
        <v>0</v>
      </c>
      <c r="D283">
        <f t="shared" si="55"/>
        <v>0</v>
      </c>
      <c r="E283">
        <f t="shared" si="56"/>
        <v>0</v>
      </c>
      <c r="F283" s="13">
        <f t="shared" si="57"/>
        <v>0</v>
      </c>
      <c r="G283" s="13">
        <f t="shared" si="58"/>
        <v>0</v>
      </c>
      <c r="H283" s="13">
        <f t="shared" si="59"/>
        <v>0</v>
      </c>
      <c r="I283" s="34">
        <f t="shared" si="60"/>
        <v>0</v>
      </c>
      <c r="J283" s="34">
        <f t="shared" si="61"/>
        <v>0</v>
      </c>
      <c r="K283" s="34">
        <f t="shared" si="62"/>
        <v>0</v>
      </c>
      <c r="L283" s="34">
        <f t="shared" si="63"/>
        <v>0</v>
      </c>
      <c r="M283">
        <f t="shared" si="64"/>
        <v>0</v>
      </c>
    </row>
    <row r="284" spans="1:13" x14ac:dyDescent="0.35">
      <c r="A284">
        <f t="shared" si="52"/>
        <v>2035</v>
      </c>
      <c r="B284" t="str">
        <f t="shared" si="53"/>
        <v>Base</v>
      </c>
      <c r="C284">
        <f t="shared" si="54"/>
        <v>0</v>
      </c>
      <c r="D284">
        <f t="shared" si="55"/>
        <v>0</v>
      </c>
      <c r="E284">
        <f t="shared" si="56"/>
        <v>0</v>
      </c>
      <c r="F284" s="13">
        <f t="shared" si="57"/>
        <v>0</v>
      </c>
      <c r="G284" s="13">
        <f t="shared" si="58"/>
        <v>0</v>
      </c>
      <c r="H284" s="13">
        <f t="shared" si="59"/>
        <v>0</v>
      </c>
      <c r="I284" s="34">
        <f t="shared" si="60"/>
        <v>0</v>
      </c>
      <c r="J284" s="34">
        <f t="shared" si="61"/>
        <v>0</v>
      </c>
      <c r="K284" s="34">
        <f t="shared" si="62"/>
        <v>0</v>
      </c>
      <c r="L284" s="34">
        <f t="shared" si="63"/>
        <v>0</v>
      </c>
      <c r="M284">
        <f t="shared" si="64"/>
        <v>0</v>
      </c>
    </row>
    <row r="285" spans="1:13" x14ac:dyDescent="0.35">
      <c r="A285">
        <f t="shared" si="52"/>
        <v>2035</v>
      </c>
      <c r="B285" t="str">
        <f t="shared" si="53"/>
        <v>Base</v>
      </c>
      <c r="C285">
        <f t="shared" si="54"/>
        <v>0</v>
      </c>
      <c r="D285">
        <f t="shared" si="55"/>
        <v>0</v>
      </c>
      <c r="E285">
        <f t="shared" si="56"/>
        <v>0</v>
      </c>
      <c r="F285" s="13">
        <f t="shared" si="57"/>
        <v>0</v>
      </c>
      <c r="G285" s="13">
        <f t="shared" si="58"/>
        <v>0</v>
      </c>
      <c r="H285" s="13">
        <f t="shared" si="59"/>
        <v>0</v>
      </c>
      <c r="I285" s="34">
        <f t="shared" si="60"/>
        <v>0</v>
      </c>
      <c r="J285" s="34">
        <f t="shared" si="61"/>
        <v>0</v>
      </c>
      <c r="K285" s="34">
        <f t="shared" si="62"/>
        <v>0</v>
      </c>
      <c r="L285" s="34">
        <f t="shared" si="63"/>
        <v>0</v>
      </c>
      <c r="M285">
        <f t="shared" si="64"/>
        <v>0</v>
      </c>
    </row>
    <row r="286" spans="1:13" x14ac:dyDescent="0.35">
      <c r="A286">
        <f t="shared" si="52"/>
        <v>2035</v>
      </c>
      <c r="B286" t="str">
        <f t="shared" si="53"/>
        <v>Base</v>
      </c>
      <c r="C286">
        <f t="shared" si="54"/>
        <v>0</v>
      </c>
      <c r="D286">
        <f t="shared" si="55"/>
        <v>0</v>
      </c>
      <c r="E286">
        <f t="shared" si="56"/>
        <v>0</v>
      </c>
      <c r="F286" s="13">
        <f t="shared" si="57"/>
        <v>0</v>
      </c>
      <c r="G286" s="13">
        <f t="shared" si="58"/>
        <v>0</v>
      </c>
      <c r="H286" s="13">
        <f t="shared" si="59"/>
        <v>0</v>
      </c>
      <c r="I286" s="34">
        <f t="shared" si="60"/>
        <v>0</v>
      </c>
      <c r="J286" s="34">
        <f t="shared" si="61"/>
        <v>0</v>
      </c>
      <c r="K286" s="34">
        <f t="shared" si="62"/>
        <v>0</v>
      </c>
      <c r="L286" s="34">
        <f t="shared" si="63"/>
        <v>0</v>
      </c>
      <c r="M286">
        <f t="shared" si="64"/>
        <v>0</v>
      </c>
    </row>
    <row r="287" spans="1:13" x14ac:dyDescent="0.35">
      <c r="A287">
        <f t="shared" si="52"/>
        <v>2035</v>
      </c>
      <c r="B287" t="str">
        <f t="shared" si="53"/>
        <v>Base</v>
      </c>
      <c r="C287">
        <f t="shared" si="54"/>
        <v>0</v>
      </c>
      <c r="D287">
        <f t="shared" si="55"/>
        <v>0</v>
      </c>
      <c r="E287">
        <f t="shared" si="56"/>
        <v>0</v>
      </c>
      <c r="F287" s="13">
        <f t="shared" si="57"/>
        <v>0</v>
      </c>
      <c r="G287" s="13">
        <f t="shared" si="58"/>
        <v>0</v>
      </c>
      <c r="H287" s="13">
        <f t="shared" si="59"/>
        <v>0</v>
      </c>
      <c r="I287" s="34">
        <f t="shared" si="60"/>
        <v>0</v>
      </c>
      <c r="J287" s="34">
        <f t="shared" si="61"/>
        <v>0</v>
      </c>
      <c r="K287" s="34">
        <f t="shared" si="62"/>
        <v>0</v>
      </c>
      <c r="L287" s="34">
        <f t="shared" si="63"/>
        <v>0</v>
      </c>
      <c r="M287">
        <f t="shared" si="64"/>
        <v>0</v>
      </c>
    </row>
    <row r="288" spans="1:13" x14ac:dyDescent="0.35">
      <c r="A288">
        <f t="shared" si="52"/>
        <v>2035</v>
      </c>
      <c r="B288" t="str">
        <f t="shared" si="53"/>
        <v>Base</v>
      </c>
      <c r="C288">
        <f t="shared" si="54"/>
        <v>0</v>
      </c>
      <c r="D288">
        <f t="shared" si="55"/>
        <v>0</v>
      </c>
      <c r="E288">
        <f t="shared" si="56"/>
        <v>0</v>
      </c>
      <c r="F288" s="13">
        <f t="shared" si="57"/>
        <v>0</v>
      </c>
      <c r="G288" s="13">
        <f t="shared" si="58"/>
        <v>0</v>
      </c>
      <c r="H288" s="13">
        <f t="shared" si="59"/>
        <v>0</v>
      </c>
      <c r="I288" s="34">
        <f t="shared" si="60"/>
        <v>0</v>
      </c>
      <c r="J288" s="34">
        <f t="shared" si="61"/>
        <v>0</v>
      </c>
      <c r="K288" s="34">
        <f t="shared" si="62"/>
        <v>0</v>
      </c>
      <c r="L288" s="34">
        <f t="shared" si="63"/>
        <v>0</v>
      </c>
      <c r="M288">
        <f t="shared" si="64"/>
        <v>0</v>
      </c>
    </row>
    <row r="289" spans="1:13" x14ac:dyDescent="0.35">
      <c r="A289">
        <f t="shared" si="52"/>
        <v>2035</v>
      </c>
      <c r="B289" t="str">
        <f t="shared" si="53"/>
        <v>Base</v>
      </c>
      <c r="C289">
        <f t="shared" si="54"/>
        <v>0</v>
      </c>
      <c r="D289">
        <f t="shared" si="55"/>
        <v>0</v>
      </c>
      <c r="E289">
        <f t="shared" si="56"/>
        <v>0</v>
      </c>
      <c r="F289" s="13">
        <f t="shared" si="57"/>
        <v>0</v>
      </c>
      <c r="G289" s="13">
        <f t="shared" si="58"/>
        <v>0</v>
      </c>
      <c r="H289" s="13">
        <f t="shared" si="59"/>
        <v>0</v>
      </c>
      <c r="I289" s="34">
        <f t="shared" si="60"/>
        <v>0</v>
      </c>
      <c r="J289" s="34">
        <f t="shared" si="61"/>
        <v>0</v>
      </c>
      <c r="K289" s="34">
        <f t="shared" si="62"/>
        <v>0</v>
      </c>
      <c r="L289" s="34">
        <f t="shared" si="63"/>
        <v>0</v>
      </c>
      <c r="M289">
        <f t="shared" si="64"/>
        <v>0</v>
      </c>
    </row>
    <row r="290" spans="1:13" x14ac:dyDescent="0.35">
      <c r="A290">
        <f t="shared" si="52"/>
        <v>2035</v>
      </c>
      <c r="B290" t="str">
        <f t="shared" si="53"/>
        <v>Base</v>
      </c>
      <c r="C290">
        <f t="shared" si="54"/>
        <v>0</v>
      </c>
      <c r="D290">
        <f t="shared" si="55"/>
        <v>0</v>
      </c>
      <c r="E290">
        <f t="shared" si="56"/>
        <v>0</v>
      </c>
      <c r="F290" s="13">
        <f t="shared" si="57"/>
        <v>0</v>
      </c>
      <c r="G290" s="13">
        <f t="shared" si="58"/>
        <v>0</v>
      </c>
      <c r="H290" s="13">
        <f t="shared" si="59"/>
        <v>0</v>
      </c>
      <c r="I290" s="34">
        <f t="shared" si="60"/>
        <v>0</v>
      </c>
      <c r="J290" s="34">
        <f t="shared" si="61"/>
        <v>0</v>
      </c>
      <c r="K290" s="34">
        <f t="shared" si="62"/>
        <v>0</v>
      </c>
      <c r="L290" s="34">
        <f t="shared" si="63"/>
        <v>0</v>
      </c>
      <c r="M290">
        <f t="shared" si="64"/>
        <v>0</v>
      </c>
    </row>
    <row r="291" spans="1:13" x14ac:dyDescent="0.35">
      <c r="A291">
        <f t="shared" si="52"/>
        <v>2035</v>
      </c>
      <c r="B291" t="str">
        <f t="shared" si="53"/>
        <v>Base</v>
      </c>
      <c r="C291">
        <f t="shared" si="54"/>
        <v>0</v>
      </c>
      <c r="D291">
        <f t="shared" si="55"/>
        <v>0</v>
      </c>
      <c r="E291">
        <f t="shared" si="56"/>
        <v>0</v>
      </c>
      <c r="F291" s="13">
        <f t="shared" si="57"/>
        <v>0</v>
      </c>
      <c r="G291" s="13">
        <f t="shared" si="58"/>
        <v>0</v>
      </c>
      <c r="H291" s="13">
        <f t="shared" si="59"/>
        <v>0</v>
      </c>
      <c r="I291" s="34">
        <f t="shared" si="60"/>
        <v>0</v>
      </c>
      <c r="J291" s="34">
        <f t="shared" si="61"/>
        <v>0</v>
      </c>
      <c r="K291" s="34">
        <f t="shared" si="62"/>
        <v>0</v>
      </c>
      <c r="L291" s="34">
        <f t="shared" si="63"/>
        <v>0</v>
      </c>
      <c r="M291">
        <f t="shared" si="64"/>
        <v>0</v>
      </c>
    </row>
    <row r="292" spans="1:13" x14ac:dyDescent="0.35">
      <c r="A292">
        <f t="shared" si="52"/>
        <v>2035</v>
      </c>
      <c r="B292" t="str">
        <f t="shared" si="53"/>
        <v>Base</v>
      </c>
      <c r="C292">
        <f t="shared" si="54"/>
        <v>0</v>
      </c>
      <c r="D292">
        <f t="shared" si="55"/>
        <v>0</v>
      </c>
      <c r="E292">
        <f t="shared" si="56"/>
        <v>0</v>
      </c>
      <c r="F292" s="13">
        <f t="shared" si="57"/>
        <v>0</v>
      </c>
      <c r="G292" s="13">
        <f t="shared" si="58"/>
        <v>0</v>
      </c>
      <c r="H292" s="13">
        <f t="shared" si="59"/>
        <v>0</v>
      </c>
      <c r="I292" s="34">
        <f t="shared" si="60"/>
        <v>0</v>
      </c>
      <c r="J292" s="34">
        <f t="shared" si="61"/>
        <v>0</v>
      </c>
      <c r="K292" s="34">
        <f t="shared" si="62"/>
        <v>0</v>
      </c>
      <c r="L292" s="34">
        <f t="shared" si="63"/>
        <v>0</v>
      </c>
      <c r="M292">
        <f t="shared" si="64"/>
        <v>0</v>
      </c>
    </row>
    <row r="293" spans="1:13" x14ac:dyDescent="0.35">
      <c r="A293">
        <f t="shared" si="52"/>
        <v>2035</v>
      </c>
      <c r="B293" t="str">
        <f t="shared" si="53"/>
        <v>Base</v>
      </c>
      <c r="C293">
        <f t="shared" si="54"/>
        <v>0</v>
      </c>
      <c r="D293">
        <f t="shared" si="55"/>
        <v>0</v>
      </c>
      <c r="E293">
        <f t="shared" si="56"/>
        <v>0</v>
      </c>
      <c r="F293" s="13">
        <f t="shared" si="57"/>
        <v>0</v>
      </c>
      <c r="G293" s="13">
        <f t="shared" si="58"/>
        <v>0</v>
      </c>
      <c r="H293" s="13">
        <f t="shared" si="59"/>
        <v>0</v>
      </c>
      <c r="I293" s="34">
        <f t="shared" si="60"/>
        <v>0</v>
      </c>
      <c r="J293" s="34">
        <f t="shared" si="61"/>
        <v>0</v>
      </c>
      <c r="K293" s="34">
        <f t="shared" si="62"/>
        <v>0</v>
      </c>
      <c r="L293" s="34">
        <f t="shared" si="63"/>
        <v>0</v>
      </c>
      <c r="M293">
        <f t="shared" si="64"/>
        <v>0</v>
      </c>
    </row>
    <row r="294" spans="1:13" x14ac:dyDescent="0.35">
      <c r="A294">
        <f t="shared" si="52"/>
        <v>2035</v>
      </c>
      <c r="B294" t="str">
        <f t="shared" si="53"/>
        <v>Base</v>
      </c>
      <c r="C294">
        <f t="shared" si="54"/>
        <v>0</v>
      </c>
      <c r="D294">
        <f t="shared" si="55"/>
        <v>0</v>
      </c>
      <c r="E294">
        <f t="shared" si="56"/>
        <v>0</v>
      </c>
      <c r="F294" s="13">
        <f t="shared" si="57"/>
        <v>0</v>
      </c>
      <c r="G294" s="13">
        <f t="shared" si="58"/>
        <v>0</v>
      </c>
      <c r="H294" s="13">
        <f t="shared" si="59"/>
        <v>0</v>
      </c>
      <c r="I294" s="34">
        <f t="shared" si="60"/>
        <v>0</v>
      </c>
      <c r="J294" s="34">
        <f t="shared" si="61"/>
        <v>0</v>
      </c>
      <c r="K294" s="34">
        <f t="shared" si="62"/>
        <v>0</v>
      </c>
      <c r="L294" s="34">
        <f t="shared" si="63"/>
        <v>0</v>
      </c>
      <c r="M294">
        <f t="shared" si="64"/>
        <v>0</v>
      </c>
    </row>
    <row r="295" spans="1:13" x14ac:dyDescent="0.35">
      <c r="A295">
        <f t="shared" si="52"/>
        <v>2035</v>
      </c>
      <c r="B295" t="str">
        <f t="shared" si="53"/>
        <v>Base</v>
      </c>
      <c r="C295">
        <f t="shared" si="54"/>
        <v>0</v>
      </c>
      <c r="D295">
        <f t="shared" si="55"/>
        <v>0</v>
      </c>
      <c r="E295">
        <f t="shared" si="56"/>
        <v>0</v>
      </c>
      <c r="F295" s="13">
        <f t="shared" si="57"/>
        <v>0</v>
      </c>
      <c r="G295" s="13">
        <f t="shared" si="58"/>
        <v>0</v>
      </c>
      <c r="H295" s="13">
        <f t="shared" si="59"/>
        <v>0</v>
      </c>
      <c r="I295" s="34">
        <f t="shared" si="60"/>
        <v>0</v>
      </c>
      <c r="J295" s="34">
        <f t="shared" si="61"/>
        <v>0</v>
      </c>
      <c r="K295" s="34">
        <f t="shared" si="62"/>
        <v>0</v>
      </c>
      <c r="L295" s="34">
        <f t="shared" si="63"/>
        <v>0</v>
      </c>
      <c r="M295">
        <f t="shared" si="64"/>
        <v>0</v>
      </c>
    </row>
    <row r="296" spans="1:13" x14ac:dyDescent="0.35">
      <c r="A296">
        <f t="shared" si="52"/>
        <v>2035</v>
      </c>
      <c r="B296" t="str">
        <f t="shared" si="53"/>
        <v>Base</v>
      </c>
      <c r="C296">
        <f t="shared" si="54"/>
        <v>0</v>
      </c>
      <c r="D296">
        <f t="shared" si="55"/>
        <v>0</v>
      </c>
      <c r="E296">
        <f t="shared" si="56"/>
        <v>0</v>
      </c>
      <c r="F296" s="13">
        <f t="shared" si="57"/>
        <v>0</v>
      </c>
      <c r="G296" s="13">
        <f t="shared" si="58"/>
        <v>0</v>
      </c>
      <c r="H296" s="13">
        <f t="shared" si="59"/>
        <v>0</v>
      </c>
      <c r="I296" s="34">
        <f t="shared" si="60"/>
        <v>0</v>
      </c>
      <c r="J296" s="34">
        <f t="shared" si="61"/>
        <v>0</v>
      </c>
      <c r="K296" s="34">
        <f t="shared" si="62"/>
        <v>0</v>
      </c>
      <c r="L296" s="34">
        <f t="shared" si="63"/>
        <v>0</v>
      </c>
      <c r="M296">
        <f t="shared" si="64"/>
        <v>0</v>
      </c>
    </row>
    <row r="297" spans="1:13" x14ac:dyDescent="0.35">
      <c r="A297">
        <f t="shared" si="52"/>
        <v>2035</v>
      </c>
      <c r="B297" t="str">
        <f t="shared" si="53"/>
        <v>Base</v>
      </c>
      <c r="C297">
        <f t="shared" si="54"/>
        <v>0</v>
      </c>
      <c r="D297">
        <f t="shared" si="55"/>
        <v>0</v>
      </c>
      <c r="E297">
        <f t="shared" si="56"/>
        <v>0</v>
      </c>
      <c r="F297" s="13">
        <f t="shared" si="57"/>
        <v>0</v>
      </c>
      <c r="G297" s="13">
        <f t="shared" si="58"/>
        <v>0</v>
      </c>
      <c r="H297" s="13">
        <f t="shared" si="59"/>
        <v>0</v>
      </c>
      <c r="I297" s="34">
        <f t="shared" si="60"/>
        <v>0</v>
      </c>
      <c r="J297" s="34">
        <f t="shared" si="61"/>
        <v>0</v>
      </c>
      <c r="K297" s="34">
        <f t="shared" si="62"/>
        <v>0</v>
      </c>
      <c r="L297" s="34">
        <f t="shared" si="63"/>
        <v>0</v>
      </c>
      <c r="M297">
        <f t="shared" si="64"/>
        <v>0</v>
      </c>
    </row>
    <row r="298" spans="1:13" x14ac:dyDescent="0.35">
      <c r="A298">
        <f t="shared" si="52"/>
        <v>2035</v>
      </c>
      <c r="B298" t="str">
        <f t="shared" si="53"/>
        <v>Base</v>
      </c>
      <c r="C298">
        <f t="shared" si="54"/>
        <v>0</v>
      </c>
      <c r="D298">
        <f t="shared" si="55"/>
        <v>0</v>
      </c>
      <c r="E298">
        <f t="shared" si="56"/>
        <v>0</v>
      </c>
      <c r="F298" s="13">
        <f t="shared" si="57"/>
        <v>0</v>
      </c>
      <c r="G298" s="13">
        <f t="shared" si="58"/>
        <v>0</v>
      </c>
      <c r="H298" s="13">
        <f t="shared" si="59"/>
        <v>0</v>
      </c>
      <c r="I298" s="34">
        <f t="shared" si="60"/>
        <v>0</v>
      </c>
      <c r="J298" s="34">
        <f t="shared" si="61"/>
        <v>0</v>
      </c>
      <c r="K298" s="34">
        <f t="shared" si="62"/>
        <v>0</v>
      </c>
      <c r="L298" s="34">
        <f t="shared" si="63"/>
        <v>0</v>
      </c>
      <c r="M298">
        <f t="shared" si="64"/>
        <v>0</v>
      </c>
    </row>
    <row r="299" spans="1:13" x14ac:dyDescent="0.35">
      <c r="A299">
        <f t="shared" si="52"/>
        <v>2035</v>
      </c>
      <c r="B299" t="str">
        <f t="shared" si="53"/>
        <v>Base</v>
      </c>
      <c r="C299">
        <f t="shared" si="54"/>
        <v>0</v>
      </c>
      <c r="D299">
        <f t="shared" si="55"/>
        <v>0</v>
      </c>
      <c r="E299">
        <f t="shared" si="56"/>
        <v>0</v>
      </c>
      <c r="F299" s="13">
        <f t="shared" si="57"/>
        <v>0</v>
      </c>
      <c r="G299" s="13">
        <f t="shared" si="58"/>
        <v>0</v>
      </c>
      <c r="H299" s="13">
        <f t="shared" si="59"/>
        <v>0</v>
      </c>
      <c r="I299" s="34">
        <f t="shared" si="60"/>
        <v>0</v>
      </c>
      <c r="J299" s="34">
        <f t="shared" si="61"/>
        <v>0</v>
      </c>
      <c r="K299" s="34">
        <f t="shared" si="62"/>
        <v>0</v>
      </c>
      <c r="L299" s="34">
        <f t="shared" si="63"/>
        <v>0</v>
      </c>
      <c r="M299">
        <f t="shared" si="64"/>
        <v>0</v>
      </c>
    </row>
    <row r="300" spans="1:13" x14ac:dyDescent="0.35">
      <c r="A300">
        <f t="shared" si="52"/>
        <v>2035</v>
      </c>
      <c r="B300" t="str">
        <f t="shared" si="53"/>
        <v>Base</v>
      </c>
      <c r="C300">
        <f t="shared" si="54"/>
        <v>0</v>
      </c>
      <c r="D300">
        <f t="shared" si="55"/>
        <v>0</v>
      </c>
      <c r="E300">
        <f t="shared" si="56"/>
        <v>0</v>
      </c>
      <c r="F300" s="13">
        <f t="shared" si="57"/>
        <v>0</v>
      </c>
      <c r="G300" s="13">
        <f t="shared" si="58"/>
        <v>0</v>
      </c>
      <c r="H300" s="13">
        <f t="shared" si="59"/>
        <v>0</v>
      </c>
      <c r="I300" s="34">
        <f t="shared" si="60"/>
        <v>0</v>
      </c>
      <c r="J300" s="34">
        <f t="shared" si="61"/>
        <v>0</v>
      </c>
      <c r="K300" s="34">
        <f t="shared" si="62"/>
        <v>0</v>
      </c>
      <c r="L300" s="34">
        <f t="shared" si="63"/>
        <v>0</v>
      </c>
      <c r="M300">
        <f t="shared" si="64"/>
        <v>0</v>
      </c>
    </row>
    <row r="301" spans="1:13" x14ac:dyDescent="0.35">
      <c r="A301">
        <f t="shared" si="52"/>
        <v>2035</v>
      </c>
      <c r="B301" t="str">
        <f t="shared" si="53"/>
        <v>Base</v>
      </c>
      <c r="C301">
        <f t="shared" si="54"/>
        <v>0</v>
      </c>
      <c r="D301">
        <f t="shared" si="55"/>
        <v>0</v>
      </c>
      <c r="E301">
        <f t="shared" si="56"/>
        <v>0</v>
      </c>
      <c r="F301" s="13">
        <f t="shared" si="57"/>
        <v>0</v>
      </c>
      <c r="G301" s="13">
        <f t="shared" si="58"/>
        <v>0</v>
      </c>
      <c r="H301" s="13">
        <f t="shared" si="59"/>
        <v>0</v>
      </c>
      <c r="I301" s="34">
        <f t="shared" si="60"/>
        <v>0</v>
      </c>
      <c r="J301" s="34">
        <f t="shared" si="61"/>
        <v>0</v>
      </c>
      <c r="K301" s="34">
        <f t="shared" si="62"/>
        <v>0</v>
      </c>
      <c r="L301" s="34">
        <f t="shared" si="63"/>
        <v>0</v>
      </c>
      <c r="M301">
        <f t="shared" si="64"/>
        <v>0</v>
      </c>
    </row>
    <row r="302" spans="1:13" x14ac:dyDescent="0.35">
      <c r="A302">
        <f t="shared" si="52"/>
        <v>2035</v>
      </c>
      <c r="B302" t="str">
        <f t="shared" si="53"/>
        <v>Base</v>
      </c>
      <c r="C302">
        <f t="shared" si="54"/>
        <v>0</v>
      </c>
      <c r="D302">
        <f t="shared" si="55"/>
        <v>0</v>
      </c>
      <c r="E302">
        <f t="shared" si="56"/>
        <v>0</v>
      </c>
      <c r="F302" s="13">
        <f t="shared" si="57"/>
        <v>0</v>
      </c>
      <c r="G302" s="13">
        <f t="shared" si="58"/>
        <v>0</v>
      </c>
      <c r="H302" s="13">
        <f t="shared" si="59"/>
        <v>0</v>
      </c>
      <c r="I302" s="34">
        <f t="shared" si="60"/>
        <v>0</v>
      </c>
      <c r="J302" s="34">
        <f t="shared" si="61"/>
        <v>0</v>
      </c>
      <c r="K302" s="34">
        <f t="shared" si="62"/>
        <v>0</v>
      </c>
      <c r="L302" s="34">
        <f t="shared" si="63"/>
        <v>0</v>
      </c>
      <c r="M302">
        <f t="shared" si="64"/>
        <v>0</v>
      </c>
    </row>
    <row r="303" spans="1:13" x14ac:dyDescent="0.35">
      <c r="A303">
        <f t="shared" si="52"/>
        <v>2035</v>
      </c>
      <c r="B303" t="str">
        <f t="shared" si="53"/>
        <v>Base</v>
      </c>
      <c r="C303">
        <f t="shared" si="54"/>
        <v>0</v>
      </c>
      <c r="D303">
        <f t="shared" si="55"/>
        <v>0</v>
      </c>
      <c r="E303">
        <f t="shared" si="56"/>
        <v>0</v>
      </c>
      <c r="F303" s="13">
        <f t="shared" si="57"/>
        <v>0</v>
      </c>
      <c r="G303" s="13">
        <f t="shared" si="58"/>
        <v>0</v>
      </c>
      <c r="H303" s="13">
        <f t="shared" si="59"/>
        <v>0</v>
      </c>
      <c r="I303" s="34">
        <f t="shared" si="60"/>
        <v>0</v>
      </c>
      <c r="J303" s="34">
        <f t="shared" si="61"/>
        <v>0</v>
      </c>
      <c r="K303" s="34">
        <f t="shared" si="62"/>
        <v>0</v>
      </c>
      <c r="L303" s="34">
        <f t="shared" si="63"/>
        <v>0</v>
      </c>
      <c r="M303">
        <f t="shared" si="64"/>
        <v>0</v>
      </c>
    </row>
    <row r="304" spans="1:13" x14ac:dyDescent="0.35">
      <c r="A304">
        <f t="shared" si="52"/>
        <v>2035</v>
      </c>
      <c r="B304" t="str">
        <f t="shared" si="53"/>
        <v>Project</v>
      </c>
      <c r="C304" t="str">
        <f t="shared" si="54"/>
        <v>Example 1</v>
      </c>
      <c r="D304" t="str">
        <f t="shared" si="55"/>
        <v>Inbound</v>
      </c>
      <c r="E304" t="str">
        <f t="shared" si="56"/>
        <v>AM Peak</v>
      </c>
      <c r="F304" s="13">
        <f t="shared" si="57"/>
        <v>52.314281622862978</v>
      </c>
      <c r="G304" s="13">
        <f t="shared" si="58"/>
        <v>26.907656874526207</v>
      </c>
      <c r="H304" s="13">
        <f t="shared" si="59"/>
        <v>251.02626529513273</v>
      </c>
      <c r="I304" s="34">
        <f t="shared" si="60"/>
        <v>1465.2</v>
      </c>
      <c r="J304" s="34">
        <f t="shared" si="61"/>
        <v>4125.7737347048669</v>
      </c>
      <c r="K304" s="34">
        <f t="shared" si="62"/>
        <v>36.509545835086023</v>
      </c>
      <c r="L304" s="34">
        <f t="shared" si="63"/>
        <v>192.46195371066534</v>
      </c>
      <c r="M304">
        <f t="shared" si="64"/>
        <v>0</v>
      </c>
    </row>
    <row r="305" spans="1:13" x14ac:dyDescent="0.35">
      <c r="A305">
        <f t="shared" si="52"/>
        <v>2035</v>
      </c>
      <c r="B305" t="str">
        <f t="shared" si="53"/>
        <v>Project</v>
      </c>
      <c r="C305" t="str">
        <f t="shared" si="54"/>
        <v>Example 1</v>
      </c>
      <c r="D305" t="str">
        <f t="shared" si="55"/>
        <v>Inbound</v>
      </c>
      <c r="E305" t="str">
        <f t="shared" si="56"/>
        <v>Midday</v>
      </c>
      <c r="F305" s="13">
        <f t="shared" si="57"/>
        <v>68.760320497345035</v>
      </c>
      <c r="G305" s="13">
        <f t="shared" si="58"/>
        <v>49.249172609590254</v>
      </c>
      <c r="H305" s="13">
        <f t="shared" si="59"/>
        <v>297.4209991619316</v>
      </c>
      <c r="I305" s="34">
        <f t="shared" si="60"/>
        <v>698.40000000000009</v>
      </c>
      <c r="J305" s="34">
        <f t="shared" si="61"/>
        <v>3098.179000838069</v>
      </c>
      <c r="K305" s="34">
        <f t="shared" si="62"/>
        <v>10.939132936530189</v>
      </c>
      <c r="L305" s="34">
        <f t="shared" si="63"/>
        <v>136.64816961381615</v>
      </c>
      <c r="M305">
        <f t="shared" si="64"/>
        <v>0</v>
      </c>
    </row>
    <row r="306" spans="1:13" x14ac:dyDescent="0.35">
      <c r="A306">
        <f t="shared" si="52"/>
        <v>2035</v>
      </c>
      <c r="B306" t="str">
        <f t="shared" si="53"/>
        <v>Project</v>
      </c>
      <c r="C306" t="str">
        <f t="shared" si="54"/>
        <v>Example 1</v>
      </c>
      <c r="D306" t="str">
        <f t="shared" si="55"/>
        <v>Inbound</v>
      </c>
      <c r="E306" t="str">
        <f t="shared" si="56"/>
        <v>PM Peak</v>
      </c>
      <c r="F306" s="13">
        <f t="shared" si="57"/>
        <v>59.786189692324598</v>
      </c>
      <c r="G306" s="13">
        <f t="shared" si="58"/>
        <v>24.962919146073741</v>
      </c>
      <c r="H306" s="13">
        <f t="shared" si="59"/>
        <v>313.17337082206956</v>
      </c>
      <c r="I306" s="34">
        <f t="shared" si="60"/>
        <v>1108.7802123672705</v>
      </c>
      <c r="J306" s="34">
        <f t="shared" si="61"/>
        <v>3796.9532785934748</v>
      </c>
      <c r="K306" s="34">
        <f t="shared" si="62"/>
        <v>47.495306740258869</v>
      </c>
      <c r="L306" s="34">
        <f t="shared" si="63"/>
        <v>312.35957151157561</v>
      </c>
      <c r="M306">
        <f t="shared" si="64"/>
        <v>5</v>
      </c>
    </row>
    <row r="307" spans="1:13" x14ac:dyDescent="0.35">
      <c r="A307">
        <f t="shared" si="52"/>
        <v>2035</v>
      </c>
      <c r="B307" t="str">
        <f t="shared" si="53"/>
        <v>Project</v>
      </c>
      <c r="C307" t="str">
        <f t="shared" si="54"/>
        <v>Example 1</v>
      </c>
      <c r="D307" t="str">
        <f t="shared" si="55"/>
        <v>Inbound</v>
      </c>
      <c r="E307" t="str">
        <f t="shared" si="56"/>
        <v>Night</v>
      </c>
      <c r="F307" s="13">
        <f t="shared" si="57"/>
        <v>69.227595265901286</v>
      </c>
      <c r="G307" s="13">
        <f t="shared" si="58"/>
        <v>69.999945866868302</v>
      </c>
      <c r="H307" s="13">
        <f t="shared" si="59"/>
        <v>833.39999999999986</v>
      </c>
      <c r="I307" s="34">
        <f t="shared" si="60"/>
        <v>138.59999999999991</v>
      </c>
      <c r="J307" s="34">
        <f t="shared" si="61"/>
        <v>296</v>
      </c>
      <c r="K307" s="34">
        <f t="shared" si="62"/>
        <v>0</v>
      </c>
      <c r="L307" s="34">
        <f t="shared" si="63"/>
        <v>0</v>
      </c>
      <c r="M307">
        <f t="shared" si="64"/>
        <v>0</v>
      </c>
    </row>
    <row r="308" spans="1:13" x14ac:dyDescent="0.35">
      <c r="A308">
        <f t="shared" si="52"/>
        <v>2035</v>
      </c>
      <c r="B308" t="str">
        <f t="shared" si="53"/>
        <v>Project</v>
      </c>
      <c r="C308" t="str">
        <f t="shared" si="54"/>
        <v>Example 1</v>
      </c>
      <c r="D308" t="str">
        <f t="shared" si="55"/>
        <v>Inbound</v>
      </c>
      <c r="E308">
        <f t="shared" si="56"/>
        <v>0</v>
      </c>
      <c r="F308" s="13">
        <f t="shared" si="57"/>
        <v>0</v>
      </c>
      <c r="G308" s="13">
        <f t="shared" si="58"/>
        <v>0</v>
      </c>
      <c r="H308" s="13">
        <f t="shared" si="59"/>
        <v>0</v>
      </c>
      <c r="I308" s="34">
        <f t="shared" si="60"/>
        <v>0</v>
      </c>
      <c r="J308" s="34">
        <f t="shared" si="61"/>
        <v>0</v>
      </c>
      <c r="K308" s="34">
        <f t="shared" si="62"/>
        <v>0</v>
      </c>
      <c r="L308" s="34">
        <f t="shared" si="63"/>
        <v>0</v>
      </c>
      <c r="M308">
        <f t="shared" si="64"/>
        <v>0</v>
      </c>
    </row>
    <row r="309" spans="1:13" x14ac:dyDescent="0.35">
      <c r="A309">
        <f t="shared" si="52"/>
        <v>2035</v>
      </c>
      <c r="B309" t="str">
        <f t="shared" si="53"/>
        <v>Project</v>
      </c>
      <c r="C309" t="str">
        <f t="shared" si="54"/>
        <v>Example 1</v>
      </c>
      <c r="D309" t="str">
        <f t="shared" si="55"/>
        <v>Outbound</v>
      </c>
      <c r="E309" t="str">
        <f t="shared" si="56"/>
        <v>AM Peak</v>
      </c>
      <c r="F309" s="13">
        <f t="shared" si="57"/>
        <v>67.229877730023887</v>
      </c>
      <c r="G309" s="13">
        <f t="shared" si="58"/>
        <v>36.450111443913435</v>
      </c>
      <c r="H309" s="13">
        <f t="shared" si="59"/>
        <v>341.75432546912498</v>
      </c>
      <c r="I309" s="34">
        <f t="shared" si="60"/>
        <v>866.7</v>
      </c>
      <c r="J309" s="34">
        <f t="shared" si="61"/>
        <v>3624.5456745308747</v>
      </c>
      <c r="K309" s="34">
        <f t="shared" si="62"/>
        <v>21.343671487711024</v>
      </c>
      <c r="L309" s="34">
        <f t="shared" si="63"/>
        <v>153.18013309866279</v>
      </c>
      <c r="M309">
        <f t="shared" si="64"/>
        <v>0</v>
      </c>
    </row>
    <row r="310" spans="1:13" x14ac:dyDescent="0.35">
      <c r="A310">
        <f t="shared" si="52"/>
        <v>2035</v>
      </c>
      <c r="B310" t="str">
        <f t="shared" si="53"/>
        <v>Project</v>
      </c>
      <c r="C310" t="str">
        <f t="shared" si="54"/>
        <v>Example 1</v>
      </c>
      <c r="D310" t="str">
        <f t="shared" si="55"/>
        <v>Outbound</v>
      </c>
      <c r="E310" t="str">
        <f t="shared" si="56"/>
        <v>Midday</v>
      </c>
      <c r="F310" s="13">
        <f t="shared" si="57"/>
        <v>67.292706572773284</v>
      </c>
      <c r="G310" s="13">
        <f t="shared" si="58"/>
        <v>46.0001497045265</v>
      </c>
      <c r="H310" s="13">
        <f t="shared" si="59"/>
        <v>278.10438004510831</v>
      </c>
      <c r="I310" s="34">
        <f t="shared" si="60"/>
        <v>853.20931746205099</v>
      </c>
      <c r="J310" s="34">
        <f t="shared" si="61"/>
        <v>3188.7334795158831</v>
      </c>
      <c r="K310" s="34">
        <f t="shared" si="62"/>
        <v>13.590903269544816</v>
      </c>
      <c r="L310" s="34">
        <f t="shared" si="63"/>
        <v>158.74696857725144</v>
      </c>
      <c r="M310">
        <f t="shared" si="64"/>
        <v>0</v>
      </c>
    </row>
    <row r="311" spans="1:13" x14ac:dyDescent="0.35">
      <c r="A311">
        <f t="shared" si="52"/>
        <v>2035</v>
      </c>
      <c r="B311" t="str">
        <f t="shared" si="53"/>
        <v>Project</v>
      </c>
      <c r="C311" t="str">
        <f t="shared" si="54"/>
        <v>Example 1</v>
      </c>
      <c r="D311" t="str">
        <f t="shared" si="55"/>
        <v>Outbound</v>
      </c>
      <c r="E311" t="str">
        <f t="shared" si="56"/>
        <v>PM Peak</v>
      </c>
      <c r="F311" s="13">
        <f t="shared" si="57"/>
        <v>44.922199482718796</v>
      </c>
      <c r="G311" s="13">
        <f t="shared" si="58"/>
        <v>17.369575557417392</v>
      </c>
      <c r="H311" s="13">
        <f t="shared" si="59"/>
        <v>109.01274556361106</v>
      </c>
      <c r="I311" s="34">
        <f t="shared" si="60"/>
        <v>1712.7395969482125</v>
      </c>
      <c r="J311" s="34">
        <f t="shared" si="61"/>
        <v>4324.3897505831219</v>
      </c>
      <c r="K311" s="34">
        <f t="shared" si="62"/>
        <v>32.948081004625308</v>
      </c>
      <c r="L311" s="34">
        <f t="shared" si="63"/>
        <v>75.426976198695769</v>
      </c>
      <c r="M311">
        <f t="shared" si="64"/>
        <v>55</v>
      </c>
    </row>
    <row r="312" spans="1:13" x14ac:dyDescent="0.35">
      <c r="A312">
        <f t="shared" si="52"/>
        <v>2035</v>
      </c>
      <c r="B312" t="str">
        <f t="shared" si="53"/>
        <v>Project</v>
      </c>
      <c r="C312" t="str">
        <f t="shared" si="54"/>
        <v>Example 1</v>
      </c>
      <c r="D312" t="str">
        <f t="shared" si="55"/>
        <v>Outbound</v>
      </c>
      <c r="E312" t="str">
        <f t="shared" si="56"/>
        <v>Night</v>
      </c>
      <c r="F312" s="13">
        <f t="shared" si="57"/>
        <v>67.91938674760199</v>
      </c>
      <c r="G312" s="13">
        <f t="shared" si="58"/>
        <v>69.999922482064534</v>
      </c>
      <c r="H312" s="13">
        <f t="shared" si="59"/>
        <v>976.49999999999966</v>
      </c>
      <c r="I312" s="34">
        <f t="shared" si="60"/>
        <v>173.69999999999993</v>
      </c>
      <c r="J312" s="34">
        <f t="shared" si="61"/>
        <v>319.8</v>
      </c>
      <c r="K312" s="34">
        <f t="shared" si="62"/>
        <v>0</v>
      </c>
      <c r="L312" s="34">
        <f t="shared" si="63"/>
        <v>0</v>
      </c>
      <c r="M312">
        <f t="shared" si="64"/>
        <v>0</v>
      </c>
    </row>
    <row r="313" spans="1:13" x14ac:dyDescent="0.35">
      <c r="A313">
        <f t="shared" si="52"/>
        <v>2035</v>
      </c>
      <c r="B313" t="str">
        <f t="shared" si="53"/>
        <v>Project</v>
      </c>
      <c r="C313" t="str">
        <f t="shared" si="54"/>
        <v>Example 1</v>
      </c>
      <c r="D313" t="str">
        <f t="shared" si="55"/>
        <v>Outbound</v>
      </c>
      <c r="E313">
        <f t="shared" si="56"/>
        <v>0</v>
      </c>
      <c r="F313" s="13">
        <f t="shared" si="57"/>
        <v>0</v>
      </c>
      <c r="G313" s="13">
        <f t="shared" si="58"/>
        <v>0</v>
      </c>
      <c r="H313" s="13">
        <f t="shared" si="59"/>
        <v>0</v>
      </c>
      <c r="I313" s="34">
        <f t="shared" si="60"/>
        <v>0</v>
      </c>
      <c r="J313" s="34">
        <f t="shared" si="61"/>
        <v>0</v>
      </c>
      <c r="K313" s="34">
        <f t="shared" si="62"/>
        <v>0</v>
      </c>
      <c r="L313" s="34">
        <f t="shared" si="63"/>
        <v>0</v>
      </c>
      <c r="M313">
        <f t="shared" si="64"/>
        <v>0</v>
      </c>
    </row>
    <row r="314" spans="1:13" x14ac:dyDescent="0.35">
      <c r="A314">
        <f t="shared" si="52"/>
        <v>2035</v>
      </c>
      <c r="B314" t="str">
        <f t="shared" si="53"/>
        <v>Project</v>
      </c>
      <c r="C314" t="str">
        <f t="shared" si="54"/>
        <v>Ex2</v>
      </c>
      <c r="D314" t="str">
        <f t="shared" si="55"/>
        <v>EB</v>
      </c>
      <c r="E314" t="str">
        <f t="shared" si="56"/>
        <v>AM Peak</v>
      </c>
      <c r="F314" s="13">
        <f t="shared" si="57"/>
        <v>64.03695556601113</v>
      </c>
      <c r="G314" s="13">
        <f t="shared" si="58"/>
        <v>47.25471609363953</v>
      </c>
      <c r="H314" s="13">
        <f t="shared" si="59"/>
        <v>214.35359377544981</v>
      </c>
      <c r="I314" s="34">
        <f t="shared" si="60"/>
        <v>1170</v>
      </c>
      <c r="J314" s="34">
        <f t="shared" si="61"/>
        <v>3365.64640622455</v>
      </c>
      <c r="K314" s="34">
        <f t="shared" si="62"/>
        <v>11.062466289019399</v>
      </c>
      <c r="L314" s="34">
        <f t="shared" si="63"/>
        <v>142.27676430426433</v>
      </c>
      <c r="M314">
        <f t="shared" si="64"/>
        <v>0</v>
      </c>
    </row>
    <row r="315" spans="1:13" x14ac:dyDescent="0.35">
      <c r="A315">
        <f t="shared" si="52"/>
        <v>2035</v>
      </c>
      <c r="B315" t="str">
        <f t="shared" si="53"/>
        <v>Project</v>
      </c>
      <c r="C315" t="str">
        <f t="shared" si="54"/>
        <v>Ex2</v>
      </c>
      <c r="D315" t="str">
        <f t="shared" si="55"/>
        <v>EB</v>
      </c>
      <c r="E315" t="str">
        <f t="shared" si="56"/>
        <v>Midday</v>
      </c>
      <c r="F315" s="13">
        <f t="shared" si="57"/>
        <v>69.581524435372671</v>
      </c>
      <c r="G315" s="13">
        <f t="shared" si="58"/>
        <v>62.788702452025596</v>
      </c>
      <c r="H315" s="13">
        <f t="shared" si="59"/>
        <v>242.27804074739339</v>
      </c>
      <c r="I315" s="34">
        <f t="shared" si="60"/>
        <v>630.00000000000023</v>
      </c>
      <c r="J315" s="34">
        <f t="shared" si="61"/>
        <v>2677.7219592526071</v>
      </c>
      <c r="K315" s="34">
        <f t="shared" si="62"/>
        <v>2.8193927533795327</v>
      </c>
      <c r="L315" s="34">
        <f t="shared" si="63"/>
        <v>81.969234286343038</v>
      </c>
      <c r="M315">
        <f t="shared" si="64"/>
        <v>0</v>
      </c>
    </row>
    <row r="316" spans="1:13" x14ac:dyDescent="0.35">
      <c r="A316">
        <f t="shared" si="52"/>
        <v>2035</v>
      </c>
      <c r="B316" t="str">
        <f t="shared" si="53"/>
        <v>Project</v>
      </c>
      <c r="C316" t="str">
        <f t="shared" si="54"/>
        <v>Ex2</v>
      </c>
      <c r="D316" t="str">
        <f t="shared" si="55"/>
        <v>EB</v>
      </c>
      <c r="E316" t="str">
        <f t="shared" si="56"/>
        <v>PM Peak</v>
      </c>
      <c r="F316" s="13">
        <f t="shared" si="57"/>
        <v>64.372436736555926</v>
      </c>
      <c r="G316" s="13">
        <f t="shared" si="58"/>
        <v>36.26885269222899</v>
      </c>
      <c r="H316" s="13">
        <f t="shared" si="59"/>
        <v>288.15110214564208</v>
      </c>
      <c r="I316" s="34">
        <f t="shared" si="60"/>
        <v>989.97059405940593</v>
      </c>
      <c r="J316" s="34">
        <f t="shared" si="61"/>
        <v>3421.738699834556</v>
      </c>
      <c r="K316" s="34">
        <f t="shared" si="62"/>
        <v>24.124056094418513</v>
      </c>
      <c r="L316" s="34">
        <f t="shared" si="63"/>
        <v>417.08240110979932</v>
      </c>
      <c r="M316">
        <f t="shared" si="64"/>
        <v>0</v>
      </c>
    </row>
    <row r="317" spans="1:13" x14ac:dyDescent="0.35">
      <c r="A317">
        <f t="shared" si="52"/>
        <v>2035</v>
      </c>
      <c r="B317" t="str">
        <f t="shared" si="53"/>
        <v>Project</v>
      </c>
      <c r="C317" t="str">
        <f t="shared" si="54"/>
        <v>Ex2</v>
      </c>
      <c r="D317" t="str">
        <f t="shared" si="55"/>
        <v>EB</v>
      </c>
      <c r="E317" t="str">
        <f t="shared" si="56"/>
        <v>Night</v>
      </c>
      <c r="F317" s="13">
        <f t="shared" si="57"/>
        <v>69.839326282163455</v>
      </c>
      <c r="G317" s="13">
        <f t="shared" si="58"/>
        <v>69.999985023791297</v>
      </c>
      <c r="H317" s="13">
        <f t="shared" si="59"/>
        <v>630.02957746478876</v>
      </c>
      <c r="I317" s="34">
        <f t="shared" si="60"/>
        <v>117.00549295774647</v>
      </c>
      <c r="J317" s="34">
        <f t="shared" si="61"/>
        <v>223.01046948356807</v>
      </c>
      <c r="K317" s="34">
        <f t="shared" si="62"/>
        <v>0</v>
      </c>
      <c r="L317" s="34">
        <f t="shared" si="63"/>
        <v>0</v>
      </c>
      <c r="M317">
        <f t="shared" si="64"/>
        <v>0</v>
      </c>
    </row>
    <row r="318" spans="1:13" x14ac:dyDescent="0.35">
      <c r="A318">
        <f t="shared" si="52"/>
        <v>2035</v>
      </c>
      <c r="B318" t="str">
        <f t="shared" si="53"/>
        <v>Project</v>
      </c>
      <c r="C318" t="str">
        <f t="shared" si="54"/>
        <v>Ex2</v>
      </c>
      <c r="D318" t="str">
        <f t="shared" si="55"/>
        <v>EB</v>
      </c>
      <c r="E318">
        <f t="shared" si="56"/>
        <v>0</v>
      </c>
      <c r="F318" s="13">
        <f t="shared" si="57"/>
        <v>0</v>
      </c>
      <c r="G318" s="13">
        <f t="shared" si="58"/>
        <v>0</v>
      </c>
      <c r="H318" s="13">
        <f t="shared" si="59"/>
        <v>0</v>
      </c>
      <c r="I318" s="34">
        <f t="shared" si="60"/>
        <v>0</v>
      </c>
      <c r="J318" s="34">
        <f t="shared" si="61"/>
        <v>0</v>
      </c>
      <c r="K318" s="34">
        <f t="shared" si="62"/>
        <v>0</v>
      </c>
      <c r="L318" s="34">
        <f t="shared" si="63"/>
        <v>0</v>
      </c>
      <c r="M318">
        <f t="shared" si="64"/>
        <v>0</v>
      </c>
    </row>
    <row r="319" spans="1:13" x14ac:dyDescent="0.35">
      <c r="A319">
        <f t="shared" si="52"/>
        <v>2035</v>
      </c>
      <c r="B319" t="str">
        <f t="shared" si="53"/>
        <v>Project</v>
      </c>
      <c r="C319" t="str">
        <f t="shared" si="54"/>
        <v>Ex2</v>
      </c>
      <c r="D319" t="str">
        <f t="shared" si="55"/>
        <v>WB</v>
      </c>
      <c r="E319" t="str">
        <f t="shared" si="56"/>
        <v>AM Peak</v>
      </c>
      <c r="F319" s="13">
        <f t="shared" si="57"/>
        <v>67.976985451661946</v>
      </c>
      <c r="G319" s="13">
        <f t="shared" si="58"/>
        <v>41.040159265104229</v>
      </c>
      <c r="H319" s="13">
        <f t="shared" si="59"/>
        <v>334.67005530708195</v>
      </c>
      <c r="I319" s="34">
        <f t="shared" si="60"/>
        <v>809.99999999999989</v>
      </c>
      <c r="J319" s="34">
        <f t="shared" si="61"/>
        <v>3505.3299446929182</v>
      </c>
      <c r="K319" s="34">
        <f t="shared" si="62"/>
        <v>16.408458988948418</v>
      </c>
      <c r="L319" s="34">
        <f t="shared" si="63"/>
        <v>329.48519264012123</v>
      </c>
      <c r="M319">
        <f t="shared" si="64"/>
        <v>0</v>
      </c>
    </row>
    <row r="320" spans="1:13" x14ac:dyDescent="0.35">
      <c r="A320">
        <f t="shared" si="52"/>
        <v>2035</v>
      </c>
      <c r="B320" t="str">
        <f t="shared" si="53"/>
        <v>Project</v>
      </c>
      <c r="C320" t="str">
        <f t="shared" si="54"/>
        <v>Ex2</v>
      </c>
      <c r="D320" t="str">
        <f t="shared" si="55"/>
        <v>WB</v>
      </c>
      <c r="E320" t="str">
        <f t="shared" si="56"/>
        <v>Midday</v>
      </c>
      <c r="F320" s="13">
        <f t="shared" si="57"/>
        <v>68.822519443594217</v>
      </c>
      <c r="G320" s="13">
        <f t="shared" si="58"/>
        <v>60.346129973438799</v>
      </c>
      <c r="H320" s="13">
        <f t="shared" si="59"/>
        <v>208.0892903507924</v>
      </c>
      <c r="I320" s="34">
        <f t="shared" si="60"/>
        <v>810.01012500000002</v>
      </c>
      <c r="J320" s="34">
        <f t="shared" si="61"/>
        <v>2781.948084649207</v>
      </c>
      <c r="K320" s="34">
        <f t="shared" si="62"/>
        <v>4.0699520331240668</v>
      </c>
      <c r="L320" s="34">
        <f t="shared" si="63"/>
        <v>101.62961164014621</v>
      </c>
      <c r="M320">
        <f t="shared" si="64"/>
        <v>0</v>
      </c>
    </row>
    <row r="321" spans="1:13" x14ac:dyDescent="0.35">
      <c r="A321">
        <f t="shared" si="52"/>
        <v>2035</v>
      </c>
      <c r="B321" t="str">
        <f t="shared" si="53"/>
        <v>Project</v>
      </c>
      <c r="C321" t="str">
        <f t="shared" si="54"/>
        <v>Ex2</v>
      </c>
      <c r="D321" t="str">
        <f t="shared" si="55"/>
        <v>WB</v>
      </c>
      <c r="E321" t="str">
        <f t="shared" si="56"/>
        <v>PM Peak</v>
      </c>
      <c r="F321" s="13">
        <f t="shared" si="57"/>
        <v>53.447718422425858</v>
      </c>
      <c r="G321" s="13">
        <f t="shared" si="58"/>
        <v>26.003133229283996</v>
      </c>
      <c r="H321" s="13">
        <f t="shared" si="59"/>
        <v>187.74825269439251</v>
      </c>
      <c r="I321" s="34">
        <f t="shared" si="60"/>
        <v>1440</v>
      </c>
      <c r="J321" s="34">
        <f t="shared" si="61"/>
        <v>3922.2517473056078</v>
      </c>
      <c r="K321" s="34">
        <f t="shared" si="62"/>
        <v>31.590265791649401</v>
      </c>
      <c r="L321" s="34">
        <f t="shared" si="63"/>
        <v>355.86103227201693</v>
      </c>
      <c r="M321">
        <f t="shared" si="64"/>
        <v>20</v>
      </c>
    </row>
    <row r="322" spans="1:13" x14ac:dyDescent="0.35">
      <c r="A322">
        <f t="shared" si="52"/>
        <v>2035</v>
      </c>
      <c r="B322" t="str">
        <f t="shared" si="53"/>
        <v>Project</v>
      </c>
      <c r="C322" t="str">
        <f t="shared" si="54"/>
        <v>Ex2</v>
      </c>
      <c r="D322" t="str">
        <f t="shared" si="55"/>
        <v>WB</v>
      </c>
      <c r="E322" t="str">
        <f t="shared" si="56"/>
        <v>Night</v>
      </c>
      <c r="F322" s="13">
        <f t="shared" si="57"/>
        <v>69.041819578196424</v>
      </c>
      <c r="G322" s="13">
        <f t="shared" si="58"/>
        <v>69.999985315964722</v>
      </c>
      <c r="H322" s="13">
        <f t="shared" si="59"/>
        <v>900</v>
      </c>
      <c r="I322" s="34">
        <f t="shared" si="60"/>
        <v>108</v>
      </c>
      <c r="J322" s="34">
        <f t="shared" si="61"/>
        <v>231.99999999999994</v>
      </c>
      <c r="K322" s="34">
        <f t="shared" si="62"/>
        <v>0</v>
      </c>
      <c r="L322" s="34">
        <f t="shared" si="63"/>
        <v>0</v>
      </c>
      <c r="M322">
        <f t="shared" si="64"/>
        <v>0</v>
      </c>
    </row>
    <row r="323" spans="1:13" x14ac:dyDescent="0.35">
      <c r="A323">
        <f t="shared" si="52"/>
        <v>2035</v>
      </c>
      <c r="B323" t="str">
        <f t="shared" si="53"/>
        <v>Project</v>
      </c>
      <c r="C323" t="str">
        <f t="shared" si="54"/>
        <v>Ex2</v>
      </c>
      <c r="D323" t="str">
        <f t="shared" si="55"/>
        <v>WB</v>
      </c>
      <c r="E323">
        <f t="shared" si="56"/>
        <v>0</v>
      </c>
      <c r="F323" s="13">
        <f t="shared" si="57"/>
        <v>0</v>
      </c>
      <c r="G323" s="13">
        <f t="shared" si="58"/>
        <v>0</v>
      </c>
      <c r="H323" s="13">
        <f t="shared" si="59"/>
        <v>0</v>
      </c>
      <c r="I323" s="34">
        <f t="shared" si="60"/>
        <v>0</v>
      </c>
      <c r="J323" s="34">
        <f t="shared" si="61"/>
        <v>0</v>
      </c>
      <c r="K323" s="34">
        <f t="shared" si="62"/>
        <v>0</v>
      </c>
      <c r="L323" s="34">
        <f t="shared" si="63"/>
        <v>0</v>
      </c>
      <c r="M323">
        <f t="shared" si="64"/>
        <v>0</v>
      </c>
    </row>
    <row r="324" spans="1:13" x14ac:dyDescent="0.35">
      <c r="A324">
        <f t="shared" ref="A324:A387" si="65">INDEX(Model_Years,1,INDEX(Results,ROW()-ROW(A$3),3)+1)</f>
        <v>2035</v>
      </c>
      <c r="B324" t="str">
        <f t="shared" ref="B324:B387" si="66">INDEX(Cases,INDEX(Results,ROW()-ROW(B$3),4)+1)</f>
        <v>Project</v>
      </c>
      <c r="C324">
        <f t="shared" ref="C324:C387" si="67">INDEX(Segment_Names,INDEX(Results,ROW()-ROW(B$3),1))</f>
        <v>0</v>
      </c>
      <c r="D324">
        <f t="shared" ref="D324:D387" si="68">INDEX(Directions,INDEX(Results,ROW()-ROW(B$3),1),INDEX(Results,ROW()-ROW(B$3),2)+1)</f>
        <v>0</v>
      </c>
      <c r="E324">
        <f t="shared" ref="E324:E387" si="69">INDEX(Results,ROW()-ROW(B$3),5)</f>
        <v>0</v>
      </c>
      <c r="F324" s="13">
        <f t="shared" ref="F324:F387" si="70">INDEX(Results,ROW()-ROW(B$3),10)</f>
        <v>0</v>
      </c>
      <c r="G324" s="13">
        <f t="shared" ref="G324:G387" si="71">INDEX(Results,ROW()-ROW(B$3),7)</f>
        <v>0</v>
      </c>
      <c r="H324" s="13">
        <f t="shared" ref="H324:H387" si="72">INDEX(Results,ROW()-ROW($A$3),11)</f>
        <v>0</v>
      </c>
      <c r="I324" s="34">
        <f t="shared" ref="I324:I387" si="73">INDEX(Results,ROW()-ROW($A$3),12)</f>
        <v>0</v>
      </c>
      <c r="J324" s="34">
        <f t="shared" ref="J324:J387" si="74">INDEX(Results,ROW()-ROW(A$3),8)</f>
        <v>0</v>
      </c>
      <c r="K324" s="34">
        <f t="shared" ref="K324:K387" si="75">INDEX(Results,ROW()-ROW($A$3),14)</f>
        <v>0</v>
      </c>
      <c r="L324" s="34">
        <f t="shared" ref="L324:L387" si="76">INDEX(Results,ROW()-ROW($A$3),15)</f>
        <v>0</v>
      </c>
      <c r="M324">
        <f t="shared" ref="M324:M387" si="77">INDEX(Results,ROW()-ROW($A$3),16)</f>
        <v>0</v>
      </c>
    </row>
    <row r="325" spans="1:13" x14ac:dyDescent="0.35">
      <c r="A325">
        <f t="shared" si="65"/>
        <v>2035</v>
      </c>
      <c r="B325" t="str">
        <f t="shared" si="66"/>
        <v>Project</v>
      </c>
      <c r="C325">
        <f t="shared" si="67"/>
        <v>0</v>
      </c>
      <c r="D325">
        <f t="shared" si="68"/>
        <v>0</v>
      </c>
      <c r="E325">
        <f t="shared" si="69"/>
        <v>0</v>
      </c>
      <c r="F325" s="13">
        <f t="shared" si="70"/>
        <v>0</v>
      </c>
      <c r="G325" s="13">
        <f t="shared" si="71"/>
        <v>0</v>
      </c>
      <c r="H325" s="13">
        <f t="shared" si="72"/>
        <v>0</v>
      </c>
      <c r="I325" s="34">
        <f t="shared" si="73"/>
        <v>0</v>
      </c>
      <c r="J325" s="34">
        <f t="shared" si="74"/>
        <v>0</v>
      </c>
      <c r="K325" s="34">
        <f t="shared" si="75"/>
        <v>0</v>
      </c>
      <c r="L325" s="34">
        <f t="shared" si="76"/>
        <v>0</v>
      </c>
      <c r="M325">
        <f t="shared" si="77"/>
        <v>0</v>
      </c>
    </row>
    <row r="326" spans="1:13" x14ac:dyDescent="0.35">
      <c r="A326">
        <f t="shared" si="65"/>
        <v>2035</v>
      </c>
      <c r="B326" t="str">
        <f t="shared" si="66"/>
        <v>Project</v>
      </c>
      <c r="C326">
        <f t="shared" si="67"/>
        <v>0</v>
      </c>
      <c r="D326">
        <f t="shared" si="68"/>
        <v>0</v>
      </c>
      <c r="E326">
        <f t="shared" si="69"/>
        <v>0</v>
      </c>
      <c r="F326" s="13">
        <f t="shared" si="70"/>
        <v>0</v>
      </c>
      <c r="G326" s="13">
        <f t="shared" si="71"/>
        <v>0</v>
      </c>
      <c r="H326" s="13">
        <f t="shared" si="72"/>
        <v>0</v>
      </c>
      <c r="I326" s="34">
        <f t="shared" si="73"/>
        <v>0</v>
      </c>
      <c r="J326" s="34">
        <f t="shared" si="74"/>
        <v>0</v>
      </c>
      <c r="K326" s="34">
        <f t="shared" si="75"/>
        <v>0</v>
      </c>
      <c r="L326" s="34">
        <f t="shared" si="76"/>
        <v>0</v>
      </c>
      <c r="M326">
        <f t="shared" si="77"/>
        <v>0</v>
      </c>
    </row>
    <row r="327" spans="1:13" x14ac:dyDescent="0.35">
      <c r="A327">
        <f t="shared" si="65"/>
        <v>2035</v>
      </c>
      <c r="B327" t="str">
        <f t="shared" si="66"/>
        <v>Project</v>
      </c>
      <c r="C327">
        <f t="shared" si="67"/>
        <v>0</v>
      </c>
      <c r="D327">
        <f t="shared" si="68"/>
        <v>0</v>
      </c>
      <c r="E327">
        <f t="shared" si="69"/>
        <v>0</v>
      </c>
      <c r="F327" s="13">
        <f t="shared" si="70"/>
        <v>0</v>
      </c>
      <c r="G327" s="13">
        <f t="shared" si="71"/>
        <v>0</v>
      </c>
      <c r="H327" s="13">
        <f t="shared" si="72"/>
        <v>0</v>
      </c>
      <c r="I327" s="34">
        <f t="shared" si="73"/>
        <v>0</v>
      </c>
      <c r="J327" s="34">
        <f t="shared" si="74"/>
        <v>0</v>
      </c>
      <c r="K327" s="34">
        <f t="shared" si="75"/>
        <v>0</v>
      </c>
      <c r="L327" s="34">
        <f t="shared" si="76"/>
        <v>0</v>
      </c>
      <c r="M327">
        <f t="shared" si="77"/>
        <v>0</v>
      </c>
    </row>
    <row r="328" spans="1:13" x14ac:dyDescent="0.35">
      <c r="A328">
        <f t="shared" si="65"/>
        <v>2035</v>
      </c>
      <c r="B328" t="str">
        <f t="shared" si="66"/>
        <v>Project</v>
      </c>
      <c r="C328">
        <f t="shared" si="67"/>
        <v>0</v>
      </c>
      <c r="D328">
        <f t="shared" si="68"/>
        <v>0</v>
      </c>
      <c r="E328">
        <f t="shared" si="69"/>
        <v>0</v>
      </c>
      <c r="F328" s="13">
        <f t="shared" si="70"/>
        <v>0</v>
      </c>
      <c r="G328" s="13">
        <f t="shared" si="71"/>
        <v>0</v>
      </c>
      <c r="H328" s="13">
        <f t="shared" si="72"/>
        <v>0</v>
      </c>
      <c r="I328" s="34">
        <f t="shared" si="73"/>
        <v>0</v>
      </c>
      <c r="J328" s="34">
        <f t="shared" si="74"/>
        <v>0</v>
      </c>
      <c r="K328" s="34">
        <f t="shared" si="75"/>
        <v>0</v>
      </c>
      <c r="L328" s="34">
        <f t="shared" si="76"/>
        <v>0</v>
      </c>
      <c r="M328">
        <f t="shared" si="77"/>
        <v>0</v>
      </c>
    </row>
    <row r="329" spans="1:13" x14ac:dyDescent="0.35">
      <c r="A329">
        <f t="shared" si="65"/>
        <v>2035</v>
      </c>
      <c r="B329" t="str">
        <f t="shared" si="66"/>
        <v>Project</v>
      </c>
      <c r="C329">
        <f t="shared" si="67"/>
        <v>0</v>
      </c>
      <c r="D329">
        <f t="shared" si="68"/>
        <v>0</v>
      </c>
      <c r="E329">
        <f t="shared" si="69"/>
        <v>0</v>
      </c>
      <c r="F329" s="13">
        <f t="shared" si="70"/>
        <v>0</v>
      </c>
      <c r="G329" s="13">
        <f t="shared" si="71"/>
        <v>0</v>
      </c>
      <c r="H329" s="13">
        <f t="shared" si="72"/>
        <v>0</v>
      </c>
      <c r="I329" s="34">
        <f t="shared" si="73"/>
        <v>0</v>
      </c>
      <c r="J329" s="34">
        <f t="shared" si="74"/>
        <v>0</v>
      </c>
      <c r="K329" s="34">
        <f t="shared" si="75"/>
        <v>0</v>
      </c>
      <c r="L329" s="34">
        <f t="shared" si="76"/>
        <v>0</v>
      </c>
      <c r="M329">
        <f t="shared" si="77"/>
        <v>0</v>
      </c>
    </row>
    <row r="330" spans="1:13" x14ac:dyDescent="0.35">
      <c r="A330">
        <f t="shared" si="65"/>
        <v>2035</v>
      </c>
      <c r="B330" t="str">
        <f t="shared" si="66"/>
        <v>Project</v>
      </c>
      <c r="C330">
        <f t="shared" si="67"/>
        <v>0</v>
      </c>
      <c r="D330">
        <f t="shared" si="68"/>
        <v>0</v>
      </c>
      <c r="E330">
        <f t="shared" si="69"/>
        <v>0</v>
      </c>
      <c r="F330" s="13">
        <f t="shared" si="70"/>
        <v>0</v>
      </c>
      <c r="G330" s="13">
        <f t="shared" si="71"/>
        <v>0</v>
      </c>
      <c r="H330" s="13">
        <f t="shared" si="72"/>
        <v>0</v>
      </c>
      <c r="I330" s="34">
        <f t="shared" si="73"/>
        <v>0</v>
      </c>
      <c r="J330" s="34">
        <f t="shared" si="74"/>
        <v>0</v>
      </c>
      <c r="K330" s="34">
        <f t="shared" si="75"/>
        <v>0</v>
      </c>
      <c r="L330" s="34">
        <f t="shared" si="76"/>
        <v>0</v>
      </c>
      <c r="M330">
        <f t="shared" si="77"/>
        <v>0</v>
      </c>
    </row>
    <row r="331" spans="1:13" x14ac:dyDescent="0.35">
      <c r="A331">
        <f t="shared" si="65"/>
        <v>2035</v>
      </c>
      <c r="B331" t="str">
        <f t="shared" si="66"/>
        <v>Project</v>
      </c>
      <c r="C331">
        <f t="shared" si="67"/>
        <v>0</v>
      </c>
      <c r="D331">
        <f t="shared" si="68"/>
        <v>0</v>
      </c>
      <c r="E331">
        <f t="shared" si="69"/>
        <v>0</v>
      </c>
      <c r="F331" s="13">
        <f t="shared" si="70"/>
        <v>0</v>
      </c>
      <c r="G331" s="13">
        <f t="shared" si="71"/>
        <v>0</v>
      </c>
      <c r="H331" s="13">
        <f t="shared" si="72"/>
        <v>0</v>
      </c>
      <c r="I331" s="34">
        <f t="shared" si="73"/>
        <v>0</v>
      </c>
      <c r="J331" s="34">
        <f t="shared" si="74"/>
        <v>0</v>
      </c>
      <c r="K331" s="34">
        <f t="shared" si="75"/>
        <v>0</v>
      </c>
      <c r="L331" s="34">
        <f t="shared" si="76"/>
        <v>0</v>
      </c>
      <c r="M331">
        <f t="shared" si="77"/>
        <v>0</v>
      </c>
    </row>
    <row r="332" spans="1:13" x14ac:dyDescent="0.35">
      <c r="A332">
        <f t="shared" si="65"/>
        <v>2035</v>
      </c>
      <c r="B332" t="str">
        <f t="shared" si="66"/>
        <v>Project</v>
      </c>
      <c r="C332">
        <f t="shared" si="67"/>
        <v>0</v>
      </c>
      <c r="D332">
        <f t="shared" si="68"/>
        <v>0</v>
      </c>
      <c r="E332">
        <f t="shared" si="69"/>
        <v>0</v>
      </c>
      <c r="F332" s="13">
        <f t="shared" si="70"/>
        <v>0</v>
      </c>
      <c r="G332" s="13">
        <f t="shared" si="71"/>
        <v>0</v>
      </c>
      <c r="H332" s="13">
        <f t="shared" si="72"/>
        <v>0</v>
      </c>
      <c r="I332" s="34">
        <f t="shared" si="73"/>
        <v>0</v>
      </c>
      <c r="J332" s="34">
        <f t="shared" si="74"/>
        <v>0</v>
      </c>
      <c r="K332" s="34">
        <f t="shared" si="75"/>
        <v>0</v>
      </c>
      <c r="L332" s="34">
        <f t="shared" si="76"/>
        <v>0</v>
      </c>
      <c r="M332">
        <f t="shared" si="77"/>
        <v>0</v>
      </c>
    </row>
    <row r="333" spans="1:13" x14ac:dyDescent="0.35">
      <c r="A333">
        <f t="shared" si="65"/>
        <v>2035</v>
      </c>
      <c r="B333" t="str">
        <f t="shared" si="66"/>
        <v>Project</v>
      </c>
      <c r="C333">
        <f t="shared" si="67"/>
        <v>0</v>
      </c>
      <c r="D333">
        <f t="shared" si="68"/>
        <v>0</v>
      </c>
      <c r="E333">
        <f t="shared" si="69"/>
        <v>0</v>
      </c>
      <c r="F333" s="13">
        <f t="shared" si="70"/>
        <v>0</v>
      </c>
      <c r="G333" s="13">
        <f t="shared" si="71"/>
        <v>0</v>
      </c>
      <c r="H333" s="13">
        <f t="shared" si="72"/>
        <v>0</v>
      </c>
      <c r="I333" s="34">
        <f t="shared" si="73"/>
        <v>0</v>
      </c>
      <c r="J333" s="34">
        <f t="shared" si="74"/>
        <v>0</v>
      </c>
      <c r="K333" s="34">
        <f t="shared" si="75"/>
        <v>0</v>
      </c>
      <c r="L333" s="34">
        <f t="shared" si="76"/>
        <v>0</v>
      </c>
      <c r="M333">
        <f t="shared" si="77"/>
        <v>0</v>
      </c>
    </row>
    <row r="334" spans="1:13" x14ac:dyDescent="0.35">
      <c r="A334">
        <f t="shared" si="65"/>
        <v>2035</v>
      </c>
      <c r="B334" t="str">
        <f t="shared" si="66"/>
        <v>Project</v>
      </c>
      <c r="C334">
        <f t="shared" si="67"/>
        <v>0</v>
      </c>
      <c r="D334">
        <f t="shared" si="68"/>
        <v>0</v>
      </c>
      <c r="E334">
        <f t="shared" si="69"/>
        <v>0</v>
      </c>
      <c r="F334" s="13">
        <f t="shared" si="70"/>
        <v>0</v>
      </c>
      <c r="G334" s="13">
        <f t="shared" si="71"/>
        <v>0</v>
      </c>
      <c r="H334" s="13">
        <f t="shared" si="72"/>
        <v>0</v>
      </c>
      <c r="I334" s="34">
        <f t="shared" si="73"/>
        <v>0</v>
      </c>
      <c r="J334" s="34">
        <f t="shared" si="74"/>
        <v>0</v>
      </c>
      <c r="K334" s="34">
        <f t="shared" si="75"/>
        <v>0</v>
      </c>
      <c r="L334" s="34">
        <f t="shared" si="76"/>
        <v>0</v>
      </c>
      <c r="M334">
        <f t="shared" si="77"/>
        <v>0</v>
      </c>
    </row>
    <row r="335" spans="1:13" x14ac:dyDescent="0.35">
      <c r="A335">
        <f t="shared" si="65"/>
        <v>2035</v>
      </c>
      <c r="B335" t="str">
        <f t="shared" si="66"/>
        <v>Project</v>
      </c>
      <c r="C335">
        <f t="shared" si="67"/>
        <v>0</v>
      </c>
      <c r="D335">
        <f t="shared" si="68"/>
        <v>0</v>
      </c>
      <c r="E335">
        <f t="shared" si="69"/>
        <v>0</v>
      </c>
      <c r="F335" s="13">
        <f t="shared" si="70"/>
        <v>0</v>
      </c>
      <c r="G335" s="13">
        <f t="shared" si="71"/>
        <v>0</v>
      </c>
      <c r="H335" s="13">
        <f t="shared" si="72"/>
        <v>0</v>
      </c>
      <c r="I335" s="34">
        <f t="shared" si="73"/>
        <v>0</v>
      </c>
      <c r="J335" s="34">
        <f t="shared" si="74"/>
        <v>0</v>
      </c>
      <c r="K335" s="34">
        <f t="shared" si="75"/>
        <v>0</v>
      </c>
      <c r="L335" s="34">
        <f t="shared" si="76"/>
        <v>0</v>
      </c>
      <c r="M335">
        <f t="shared" si="77"/>
        <v>0</v>
      </c>
    </row>
    <row r="336" spans="1:13" x14ac:dyDescent="0.35">
      <c r="A336">
        <f t="shared" si="65"/>
        <v>2035</v>
      </c>
      <c r="B336" t="str">
        <f t="shared" si="66"/>
        <v>Project</v>
      </c>
      <c r="C336">
        <f t="shared" si="67"/>
        <v>0</v>
      </c>
      <c r="D336">
        <f t="shared" si="68"/>
        <v>0</v>
      </c>
      <c r="E336">
        <f t="shared" si="69"/>
        <v>0</v>
      </c>
      <c r="F336" s="13">
        <f t="shared" si="70"/>
        <v>0</v>
      </c>
      <c r="G336" s="13">
        <f t="shared" si="71"/>
        <v>0</v>
      </c>
      <c r="H336" s="13">
        <f t="shared" si="72"/>
        <v>0</v>
      </c>
      <c r="I336" s="34">
        <f t="shared" si="73"/>
        <v>0</v>
      </c>
      <c r="J336" s="34">
        <f t="shared" si="74"/>
        <v>0</v>
      </c>
      <c r="K336" s="34">
        <f t="shared" si="75"/>
        <v>0</v>
      </c>
      <c r="L336" s="34">
        <f t="shared" si="76"/>
        <v>0</v>
      </c>
      <c r="M336">
        <f t="shared" si="77"/>
        <v>0</v>
      </c>
    </row>
    <row r="337" spans="1:13" x14ac:dyDescent="0.35">
      <c r="A337">
        <f t="shared" si="65"/>
        <v>2035</v>
      </c>
      <c r="B337" t="str">
        <f t="shared" si="66"/>
        <v>Project</v>
      </c>
      <c r="C337">
        <f t="shared" si="67"/>
        <v>0</v>
      </c>
      <c r="D337">
        <f t="shared" si="68"/>
        <v>0</v>
      </c>
      <c r="E337">
        <f t="shared" si="69"/>
        <v>0</v>
      </c>
      <c r="F337" s="13">
        <f t="shared" si="70"/>
        <v>0</v>
      </c>
      <c r="G337" s="13">
        <f t="shared" si="71"/>
        <v>0</v>
      </c>
      <c r="H337" s="13">
        <f t="shared" si="72"/>
        <v>0</v>
      </c>
      <c r="I337" s="34">
        <f t="shared" si="73"/>
        <v>0</v>
      </c>
      <c r="J337" s="34">
        <f t="shared" si="74"/>
        <v>0</v>
      </c>
      <c r="K337" s="34">
        <f t="shared" si="75"/>
        <v>0</v>
      </c>
      <c r="L337" s="34">
        <f t="shared" si="76"/>
        <v>0</v>
      </c>
      <c r="M337">
        <f t="shared" si="77"/>
        <v>0</v>
      </c>
    </row>
    <row r="338" spans="1:13" x14ac:dyDescent="0.35">
      <c r="A338">
        <f t="shared" si="65"/>
        <v>2035</v>
      </c>
      <c r="B338" t="str">
        <f t="shared" si="66"/>
        <v>Project</v>
      </c>
      <c r="C338">
        <f t="shared" si="67"/>
        <v>0</v>
      </c>
      <c r="D338">
        <f t="shared" si="68"/>
        <v>0</v>
      </c>
      <c r="E338">
        <f t="shared" si="69"/>
        <v>0</v>
      </c>
      <c r="F338" s="13">
        <f t="shared" si="70"/>
        <v>0</v>
      </c>
      <c r="G338" s="13">
        <f t="shared" si="71"/>
        <v>0</v>
      </c>
      <c r="H338" s="13">
        <f t="shared" si="72"/>
        <v>0</v>
      </c>
      <c r="I338" s="34">
        <f t="shared" si="73"/>
        <v>0</v>
      </c>
      <c r="J338" s="34">
        <f t="shared" si="74"/>
        <v>0</v>
      </c>
      <c r="K338" s="34">
        <f t="shared" si="75"/>
        <v>0</v>
      </c>
      <c r="L338" s="34">
        <f t="shared" si="76"/>
        <v>0</v>
      </c>
      <c r="M338">
        <f t="shared" si="77"/>
        <v>0</v>
      </c>
    </row>
    <row r="339" spans="1:13" x14ac:dyDescent="0.35">
      <c r="A339">
        <f t="shared" si="65"/>
        <v>2035</v>
      </c>
      <c r="B339" t="str">
        <f t="shared" si="66"/>
        <v>Project</v>
      </c>
      <c r="C339">
        <f t="shared" si="67"/>
        <v>0</v>
      </c>
      <c r="D339">
        <f t="shared" si="68"/>
        <v>0</v>
      </c>
      <c r="E339">
        <f t="shared" si="69"/>
        <v>0</v>
      </c>
      <c r="F339" s="13">
        <f t="shared" si="70"/>
        <v>0</v>
      </c>
      <c r="G339" s="13">
        <f t="shared" si="71"/>
        <v>0</v>
      </c>
      <c r="H339" s="13">
        <f t="shared" si="72"/>
        <v>0</v>
      </c>
      <c r="I339" s="34">
        <f t="shared" si="73"/>
        <v>0</v>
      </c>
      <c r="J339" s="34">
        <f t="shared" si="74"/>
        <v>0</v>
      </c>
      <c r="K339" s="34">
        <f t="shared" si="75"/>
        <v>0</v>
      </c>
      <c r="L339" s="34">
        <f t="shared" si="76"/>
        <v>0</v>
      </c>
      <c r="M339">
        <f t="shared" si="77"/>
        <v>0</v>
      </c>
    </row>
    <row r="340" spans="1:13" x14ac:dyDescent="0.35">
      <c r="A340">
        <f t="shared" si="65"/>
        <v>2035</v>
      </c>
      <c r="B340" t="str">
        <f t="shared" si="66"/>
        <v>Project</v>
      </c>
      <c r="C340">
        <f t="shared" si="67"/>
        <v>0</v>
      </c>
      <c r="D340">
        <f t="shared" si="68"/>
        <v>0</v>
      </c>
      <c r="E340">
        <f t="shared" si="69"/>
        <v>0</v>
      </c>
      <c r="F340" s="13">
        <f t="shared" si="70"/>
        <v>0</v>
      </c>
      <c r="G340" s="13">
        <f t="shared" si="71"/>
        <v>0</v>
      </c>
      <c r="H340" s="13">
        <f t="shared" si="72"/>
        <v>0</v>
      </c>
      <c r="I340" s="34">
        <f t="shared" si="73"/>
        <v>0</v>
      </c>
      <c r="J340" s="34">
        <f t="shared" si="74"/>
        <v>0</v>
      </c>
      <c r="K340" s="34">
        <f t="shared" si="75"/>
        <v>0</v>
      </c>
      <c r="L340" s="34">
        <f t="shared" si="76"/>
        <v>0</v>
      </c>
      <c r="M340">
        <f t="shared" si="77"/>
        <v>0</v>
      </c>
    </row>
    <row r="341" spans="1:13" x14ac:dyDescent="0.35">
      <c r="A341">
        <f t="shared" si="65"/>
        <v>2035</v>
      </c>
      <c r="B341" t="str">
        <f t="shared" si="66"/>
        <v>Project</v>
      </c>
      <c r="C341">
        <f t="shared" si="67"/>
        <v>0</v>
      </c>
      <c r="D341">
        <f t="shared" si="68"/>
        <v>0</v>
      </c>
      <c r="E341">
        <f t="shared" si="69"/>
        <v>0</v>
      </c>
      <c r="F341" s="13">
        <f t="shared" si="70"/>
        <v>0</v>
      </c>
      <c r="G341" s="13">
        <f t="shared" si="71"/>
        <v>0</v>
      </c>
      <c r="H341" s="13">
        <f t="shared" si="72"/>
        <v>0</v>
      </c>
      <c r="I341" s="34">
        <f t="shared" si="73"/>
        <v>0</v>
      </c>
      <c r="J341" s="34">
        <f t="shared" si="74"/>
        <v>0</v>
      </c>
      <c r="K341" s="34">
        <f t="shared" si="75"/>
        <v>0</v>
      </c>
      <c r="L341" s="34">
        <f t="shared" si="76"/>
        <v>0</v>
      </c>
      <c r="M341">
        <f t="shared" si="77"/>
        <v>0</v>
      </c>
    </row>
    <row r="342" spans="1:13" x14ac:dyDescent="0.35">
      <c r="A342">
        <f t="shared" si="65"/>
        <v>2035</v>
      </c>
      <c r="B342" t="str">
        <f t="shared" si="66"/>
        <v>Project</v>
      </c>
      <c r="C342">
        <f t="shared" si="67"/>
        <v>0</v>
      </c>
      <c r="D342">
        <f t="shared" si="68"/>
        <v>0</v>
      </c>
      <c r="E342">
        <f t="shared" si="69"/>
        <v>0</v>
      </c>
      <c r="F342" s="13">
        <f t="shared" si="70"/>
        <v>0</v>
      </c>
      <c r="G342" s="13">
        <f t="shared" si="71"/>
        <v>0</v>
      </c>
      <c r="H342" s="13">
        <f t="shared" si="72"/>
        <v>0</v>
      </c>
      <c r="I342" s="34">
        <f t="shared" si="73"/>
        <v>0</v>
      </c>
      <c r="J342" s="34">
        <f t="shared" si="74"/>
        <v>0</v>
      </c>
      <c r="K342" s="34">
        <f t="shared" si="75"/>
        <v>0</v>
      </c>
      <c r="L342" s="34">
        <f t="shared" si="76"/>
        <v>0</v>
      </c>
      <c r="M342">
        <f t="shared" si="77"/>
        <v>0</v>
      </c>
    </row>
    <row r="343" spans="1:13" x14ac:dyDescent="0.35">
      <c r="A343">
        <f t="shared" si="65"/>
        <v>2035</v>
      </c>
      <c r="B343" t="str">
        <f t="shared" si="66"/>
        <v>Project</v>
      </c>
      <c r="C343">
        <f t="shared" si="67"/>
        <v>0</v>
      </c>
      <c r="D343">
        <f t="shared" si="68"/>
        <v>0</v>
      </c>
      <c r="E343">
        <f t="shared" si="69"/>
        <v>0</v>
      </c>
      <c r="F343" s="13">
        <f t="shared" si="70"/>
        <v>0</v>
      </c>
      <c r="G343" s="13">
        <f t="shared" si="71"/>
        <v>0</v>
      </c>
      <c r="H343" s="13">
        <f t="shared" si="72"/>
        <v>0</v>
      </c>
      <c r="I343" s="34">
        <f t="shared" si="73"/>
        <v>0</v>
      </c>
      <c r="J343" s="34">
        <f t="shared" si="74"/>
        <v>0</v>
      </c>
      <c r="K343" s="34">
        <f t="shared" si="75"/>
        <v>0</v>
      </c>
      <c r="L343" s="34">
        <f t="shared" si="76"/>
        <v>0</v>
      </c>
      <c r="M343">
        <f t="shared" si="77"/>
        <v>0</v>
      </c>
    </row>
    <row r="344" spans="1:13" x14ac:dyDescent="0.35">
      <c r="A344">
        <f t="shared" si="65"/>
        <v>2035</v>
      </c>
      <c r="B344" t="str">
        <f t="shared" si="66"/>
        <v>Project</v>
      </c>
      <c r="C344">
        <f t="shared" si="67"/>
        <v>0</v>
      </c>
      <c r="D344">
        <f t="shared" si="68"/>
        <v>0</v>
      </c>
      <c r="E344">
        <f t="shared" si="69"/>
        <v>0</v>
      </c>
      <c r="F344" s="13">
        <f t="shared" si="70"/>
        <v>0</v>
      </c>
      <c r="G344" s="13">
        <f t="shared" si="71"/>
        <v>0</v>
      </c>
      <c r="H344" s="13">
        <f t="shared" si="72"/>
        <v>0</v>
      </c>
      <c r="I344" s="34">
        <f t="shared" si="73"/>
        <v>0</v>
      </c>
      <c r="J344" s="34">
        <f t="shared" si="74"/>
        <v>0</v>
      </c>
      <c r="K344" s="34">
        <f t="shared" si="75"/>
        <v>0</v>
      </c>
      <c r="L344" s="34">
        <f t="shared" si="76"/>
        <v>0</v>
      </c>
      <c r="M344">
        <f t="shared" si="77"/>
        <v>0</v>
      </c>
    </row>
    <row r="345" spans="1:13" x14ac:dyDescent="0.35">
      <c r="A345">
        <f t="shared" si="65"/>
        <v>2035</v>
      </c>
      <c r="B345" t="str">
        <f t="shared" si="66"/>
        <v>Project</v>
      </c>
      <c r="C345">
        <f t="shared" si="67"/>
        <v>0</v>
      </c>
      <c r="D345">
        <f t="shared" si="68"/>
        <v>0</v>
      </c>
      <c r="E345">
        <f t="shared" si="69"/>
        <v>0</v>
      </c>
      <c r="F345" s="13">
        <f t="shared" si="70"/>
        <v>0</v>
      </c>
      <c r="G345" s="13">
        <f t="shared" si="71"/>
        <v>0</v>
      </c>
      <c r="H345" s="13">
        <f t="shared" si="72"/>
        <v>0</v>
      </c>
      <c r="I345" s="34">
        <f t="shared" si="73"/>
        <v>0</v>
      </c>
      <c r="J345" s="34">
        <f t="shared" si="74"/>
        <v>0</v>
      </c>
      <c r="K345" s="34">
        <f t="shared" si="75"/>
        <v>0</v>
      </c>
      <c r="L345" s="34">
        <f t="shared" si="76"/>
        <v>0</v>
      </c>
      <c r="M345">
        <f t="shared" si="77"/>
        <v>0</v>
      </c>
    </row>
    <row r="346" spans="1:13" x14ac:dyDescent="0.35">
      <c r="A346">
        <f t="shared" si="65"/>
        <v>2035</v>
      </c>
      <c r="B346" t="str">
        <f t="shared" si="66"/>
        <v>Project</v>
      </c>
      <c r="C346">
        <f t="shared" si="67"/>
        <v>0</v>
      </c>
      <c r="D346">
        <f t="shared" si="68"/>
        <v>0</v>
      </c>
      <c r="E346">
        <f t="shared" si="69"/>
        <v>0</v>
      </c>
      <c r="F346" s="13">
        <f t="shared" si="70"/>
        <v>0</v>
      </c>
      <c r="G346" s="13">
        <f t="shared" si="71"/>
        <v>0</v>
      </c>
      <c r="H346" s="13">
        <f t="shared" si="72"/>
        <v>0</v>
      </c>
      <c r="I346" s="34">
        <f t="shared" si="73"/>
        <v>0</v>
      </c>
      <c r="J346" s="34">
        <f t="shared" si="74"/>
        <v>0</v>
      </c>
      <c r="K346" s="34">
        <f t="shared" si="75"/>
        <v>0</v>
      </c>
      <c r="L346" s="34">
        <f t="shared" si="76"/>
        <v>0</v>
      </c>
      <c r="M346">
        <f t="shared" si="77"/>
        <v>0</v>
      </c>
    </row>
    <row r="347" spans="1:13" x14ac:dyDescent="0.35">
      <c r="A347">
        <f t="shared" si="65"/>
        <v>2035</v>
      </c>
      <c r="B347" t="str">
        <f t="shared" si="66"/>
        <v>Project</v>
      </c>
      <c r="C347">
        <f t="shared" si="67"/>
        <v>0</v>
      </c>
      <c r="D347">
        <f t="shared" si="68"/>
        <v>0</v>
      </c>
      <c r="E347">
        <f t="shared" si="69"/>
        <v>0</v>
      </c>
      <c r="F347" s="13">
        <f t="shared" si="70"/>
        <v>0</v>
      </c>
      <c r="G347" s="13">
        <f t="shared" si="71"/>
        <v>0</v>
      </c>
      <c r="H347" s="13">
        <f t="shared" si="72"/>
        <v>0</v>
      </c>
      <c r="I347" s="34">
        <f t="shared" si="73"/>
        <v>0</v>
      </c>
      <c r="J347" s="34">
        <f t="shared" si="74"/>
        <v>0</v>
      </c>
      <c r="K347" s="34">
        <f t="shared" si="75"/>
        <v>0</v>
      </c>
      <c r="L347" s="34">
        <f t="shared" si="76"/>
        <v>0</v>
      </c>
      <c r="M347">
        <f t="shared" si="77"/>
        <v>0</v>
      </c>
    </row>
    <row r="348" spans="1:13" x14ac:dyDescent="0.35">
      <c r="A348">
        <f t="shared" si="65"/>
        <v>2035</v>
      </c>
      <c r="B348" t="str">
        <f t="shared" si="66"/>
        <v>Project</v>
      </c>
      <c r="C348">
        <f t="shared" si="67"/>
        <v>0</v>
      </c>
      <c r="D348">
        <f t="shared" si="68"/>
        <v>0</v>
      </c>
      <c r="E348">
        <f t="shared" si="69"/>
        <v>0</v>
      </c>
      <c r="F348" s="13">
        <f t="shared" si="70"/>
        <v>0</v>
      </c>
      <c r="G348" s="13">
        <f t="shared" si="71"/>
        <v>0</v>
      </c>
      <c r="H348" s="13">
        <f t="shared" si="72"/>
        <v>0</v>
      </c>
      <c r="I348" s="34">
        <f t="shared" si="73"/>
        <v>0</v>
      </c>
      <c r="J348" s="34">
        <f t="shared" si="74"/>
        <v>0</v>
      </c>
      <c r="K348" s="34">
        <f t="shared" si="75"/>
        <v>0</v>
      </c>
      <c r="L348" s="34">
        <f t="shared" si="76"/>
        <v>0</v>
      </c>
      <c r="M348">
        <f t="shared" si="77"/>
        <v>0</v>
      </c>
    </row>
    <row r="349" spans="1:13" x14ac:dyDescent="0.35">
      <c r="A349">
        <f t="shared" si="65"/>
        <v>2035</v>
      </c>
      <c r="B349" t="str">
        <f t="shared" si="66"/>
        <v>Project</v>
      </c>
      <c r="C349">
        <f t="shared" si="67"/>
        <v>0</v>
      </c>
      <c r="D349">
        <f t="shared" si="68"/>
        <v>0</v>
      </c>
      <c r="E349">
        <f t="shared" si="69"/>
        <v>0</v>
      </c>
      <c r="F349" s="13">
        <f t="shared" si="70"/>
        <v>0</v>
      </c>
      <c r="G349" s="13">
        <f t="shared" si="71"/>
        <v>0</v>
      </c>
      <c r="H349" s="13">
        <f t="shared" si="72"/>
        <v>0</v>
      </c>
      <c r="I349" s="34">
        <f t="shared" si="73"/>
        <v>0</v>
      </c>
      <c r="J349" s="34">
        <f t="shared" si="74"/>
        <v>0</v>
      </c>
      <c r="K349" s="34">
        <f t="shared" si="75"/>
        <v>0</v>
      </c>
      <c r="L349" s="34">
        <f t="shared" si="76"/>
        <v>0</v>
      </c>
      <c r="M349">
        <f t="shared" si="77"/>
        <v>0</v>
      </c>
    </row>
    <row r="350" spans="1:13" x14ac:dyDescent="0.35">
      <c r="A350">
        <f t="shared" si="65"/>
        <v>2035</v>
      </c>
      <c r="B350" t="str">
        <f t="shared" si="66"/>
        <v>Project</v>
      </c>
      <c r="C350">
        <f t="shared" si="67"/>
        <v>0</v>
      </c>
      <c r="D350">
        <f t="shared" si="68"/>
        <v>0</v>
      </c>
      <c r="E350">
        <f t="shared" si="69"/>
        <v>0</v>
      </c>
      <c r="F350" s="13">
        <f t="shared" si="70"/>
        <v>0</v>
      </c>
      <c r="G350" s="13">
        <f t="shared" si="71"/>
        <v>0</v>
      </c>
      <c r="H350" s="13">
        <f t="shared" si="72"/>
        <v>0</v>
      </c>
      <c r="I350" s="34">
        <f t="shared" si="73"/>
        <v>0</v>
      </c>
      <c r="J350" s="34">
        <f t="shared" si="74"/>
        <v>0</v>
      </c>
      <c r="K350" s="34">
        <f t="shared" si="75"/>
        <v>0</v>
      </c>
      <c r="L350" s="34">
        <f t="shared" si="76"/>
        <v>0</v>
      </c>
      <c r="M350">
        <f t="shared" si="77"/>
        <v>0</v>
      </c>
    </row>
    <row r="351" spans="1:13" x14ac:dyDescent="0.35">
      <c r="A351">
        <f t="shared" si="65"/>
        <v>2035</v>
      </c>
      <c r="B351" t="str">
        <f t="shared" si="66"/>
        <v>Project</v>
      </c>
      <c r="C351">
        <f t="shared" si="67"/>
        <v>0</v>
      </c>
      <c r="D351">
        <f t="shared" si="68"/>
        <v>0</v>
      </c>
      <c r="E351">
        <f t="shared" si="69"/>
        <v>0</v>
      </c>
      <c r="F351" s="13">
        <f t="shared" si="70"/>
        <v>0</v>
      </c>
      <c r="G351" s="13">
        <f t="shared" si="71"/>
        <v>0</v>
      </c>
      <c r="H351" s="13">
        <f t="shared" si="72"/>
        <v>0</v>
      </c>
      <c r="I351" s="34">
        <f t="shared" si="73"/>
        <v>0</v>
      </c>
      <c r="J351" s="34">
        <f t="shared" si="74"/>
        <v>0</v>
      </c>
      <c r="K351" s="34">
        <f t="shared" si="75"/>
        <v>0</v>
      </c>
      <c r="L351" s="34">
        <f t="shared" si="76"/>
        <v>0</v>
      </c>
      <c r="M351">
        <f t="shared" si="77"/>
        <v>0</v>
      </c>
    </row>
    <row r="352" spans="1:13" x14ac:dyDescent="0.35">
      <c r="A352">
        <f t="shared" si="65"/>
        <v>2035</v>
      </c>
      <c r="B352" t="str">
        <f t="shared" si="66"/>
        <v>Project</v>
      </c>
      <c r="C352">
        <f t="shared" si="67"/>
        <v>0</v>
      </c>
      <c r="D352">
        <f t="shared" si="68"/>
        <v>0</v>
      </c>
      <c r="E352">
        <f t="shared" si="69"/>
        <v>0</v>
      </c>
      <c r="F352" s="13">
        <f t="shared" si="70"/>
        <v>0</v>
      </c>
      <c r="G352" s="13">
        <f t="shared" si="71"/>
        <v>0</v>
      </c>
      <c r="H352" s="13">
        <f t="shared" si="72"/>
        <v>0</v>
      </c>
      <c r="I352" s="34">
        <f t="shared" si="73"/>
        <v>0</v>
      </c>
      <c r="J352" s="34">
        <f t="shared" si="74"/>
        <v>0</v>
      </c>
      <c r="K352" s="34">
        <f t="shared" si="75"/>
        <v>0</v>
      </c>
      <c r="L352" s="34">
        <f t="shared" si="76"/>
        <v>0</v>
      </c>
      <c r="M352">
        <f t="shared" si="77"/>
        <v>0</v>
      </c>
    </row>
    <row r="353" spans="1:13" x14ac:dyDescent="0.35">
      <c r="A353">
        <f t="shared" si="65"/>
        <v>2035</v>
      </c>
      <c r="B353" t="str">
        <f t="shared" si="66"/>
        <v>Project</v>
      </c>
      <c r="C353">
        <f t="shared" si="67"/>
        <v>0</v>
      </c>
      <c r="D353">
        <f t="shared" si="68"/>
        <v>0</v>
      </c>
      <c r="E353">
        <f t="shared" si="69"/>
        <v>0</v>
      </c>
      <c r="F353" s="13">
        <f t="shared" si="70"/>
        <v>0</v>
      </c>
      <c r="G353" s="13">
        <f t="shared" si="71"/>
        <v>0</v>
      </c>
      <c r="H353" s="13">
        <f t="shared" si="72"/>
        <v>0</v>
      </c>
      <c r="I353" s="34">
        <f t="shared" si="73"/>
        <v>0</v>
      </c>
      <c r="J353" s="34">
        <f t="shared" si="74"/>
        <v>0</v>
      </c>
      <c r="K353" s="34">
        <f t="shared" si="75"/>
        <v>0</v>
      </c>
      <c r="L353" s="34">
        <f t="shared" si="76"/>
        <v>0</v>
      </c>
      <c r="M353">
        <f t="shared" si="77"/>
        <v>0</v>
      </c>
    </row>
    <row r="354" spans="1:13" x14ac:dyDescent="0.35">
      <c r="A354">
        <f t="shared" si="65"/>
        <v>2035</v>
      </c>
      <c r="B354" t="str">
        <f t="shared" si="66"/>
        <v>Project</v>
      </c>
      <c r="C354">
        <f t="shared" si="67"/>
        <v>0</v>
      </c>
      <c r="D354">
        <f t="shared" si="68"/>
        <v>0</v>
      </c>
      <c r="E354">
        <f t="shared" si="69"/>
        <v>0</v>
      </c>
      <c r="F354" s="13">
        <f t="shared" si="70"/>
        <v>0</v>
      </c>
      <c r="G354" s="13">
        <f t="shared" si="71"/>
        <v>0</v>
      </c>
      <c r="H354" s="13">
        <f t="shared" si="72"/>
        <v>0</v>
      </c>
      <c r="I354" s="34">
        <f t="shared" si="73"/>
        <v>0</v>
      </c>
      <c r="J354" s="34">
        <f t="shared" si="74"/>
        <v>0</v>
      </c>
      <c r="K354" s="34">
        <f t="shared" si="75"/>
        <v>0</v>
      </c>
      <c r="L354" s="34">
        <f t="shared" si="76"/>
        <v>0</v>
      </c>
      <c r="M354">
        <f t="shared" si="77"/>
        <v>0</v>
      </c>
    </row>
    <row r="355" spans="1:13" x14ac:dyDescent="0.35">
      <c r="A355">
        <f t="shared" si="65"/>
        <v>2035</v>
      </c>
      <c r="B355" t="str">
        <f t="shared" si="66"/>
        <v>Project</v>
      </c>
      <c r="C355">
        <f t="shared" si="67"/>
        <v>0</v>
      </c>
      <c r="D355">
        <f t="shared" si="68"/>
        <v>0</v>
      </c>
      <c r="E355">
        <f t="shared" si="69"/>
        <v>0</v>
      </c>
      <c r="F355" s="13">
        <f t="shared" si="70"/>
        <v>0</v>
      </c>
      <c r="G355" s="13">
        <f t="shared" si="71"/>
        <v>0</v>
      </c>
      <c r="H355" s="13">
        <f t="shared" si="72"/>
        <v>0</v>
      </c>
      <c r="I355" s="34">
        <f t="shared" si="73"/>
        <v>0</v>
      </c>
      <c r="J355" s="34">
        <f t="shared" si="74"/>
        <v>0</v>
      </c>
      <c r="K355" s="34">
        <f t="shared" si="75"/>
        <v>0</v>
      </c>
      <c r="L355" s="34">
        <f t="shared" si="76"/>
        <v>0</v>
      </c>
      <c r="M355">
        <f t="shared" si="77"/>
        <v>0</v>
      </c>
    </row>
    <row r="356" spans="1:13" x14ac:dyDescent="0.35">
      <c r="A356">
        <f t="shared" si="65"/>
        <v>2035</v>
      </c>
      <c r="B356" t="str">
        <f t="shared" si="66"/>
        <v>Project</v>
      </c>
      <c r="C356">
        <f t="shared" si="67"/>
        <v>0</v>
      </c>
      <c r="D356">
        <f t="shared" si="68"/>
        <v>0</v>
      </c>
      <c r="E356">
        <f t="shared" si="69"/>
        <v>0</v>
      </c>
      <c r="F356" s="13">
        <f t="shared" si="70"/>
        <v>0</v>
      </c>
      <c r="G356" s="13">
        <f t="shared" si="71"/>
        <v>0</v>
      </c>
      <c r="H356" s="13">
        <f t="shared" si="72"/>
        <v>0</v>
      </c>
      <c r="I356" s="34">
        <f t="shared" si="73"/>
        <v>0</v>
      </c>
      <c r="J356" s="34">
        <f t="shared" si="74"/>
        <v>0</v>
      </c>
      <c r="K356" s="34">
        <f t="shared" si="75"/>
        <v>0</v>
      </c>
      <c r="L356" s="34">
        <f t="shared" si="76"/>
        <v>0</v>
      </c>
      <c r="M356">
        <f t="shared" si="77"/>
        <v>0</v>
      </c>
    </row>
    <row r="357" spans="1:13" x14ac:dyDescent="0.35">
      <c r="A357">
        <f t="shared" si="65"/>
        <v>2035</v>
      </c>
      <c r="B357" t="str">
        <f t="shared" si="66"/>
        <v>Project</v>
      </c>
      <c r="C357">
        <f t="shared" si="67"/>
        <v>0</v>
      </c>
      <c r="D357">
        <f t="shared" si="68"/>
        <v>0</v>
      </c>
      <c r="E357">
        <f t="shared" si="69"/>
        <v>0</v>
      </c>
      <c r="F357" s="13">
        <f t="shared" si="70"/>
        <v>0</v>
      </c>
      <c r="G357" s="13">
        <f t="shared" si="71"/>
        <v>0</v>
      </c>
      <c r="H357" s="13">
        <f t="shared" si="72"/>
        <v>0</v>
      </c>
      <c r="I357" s="34">
        <f t="shared" si="73"/>
        <v>0</v>
      </c>
      <c r="J357" s="34">
        <f t="shared" si="74"/>
        <v>0</v>
      </c>
      <c r="K357" s="34">
        <f t="shared" si="75"/>
        <v>0</v>
      </c>
      <c r="L357" s="34">
        <f t="shared" si="76"/>
        <v>0</v>
      </c>
      <c r="M357">
        <f t="shared" si="77"/>
        <v>0</v>
      </c>
    </row>
    <row r="358" spans="1:13" x14ac:dyDescent="0.35">
      <c r="A358">
        <f t="shared" si="65"/>
        <v>2035</v>
      </c>
      <c r="B358" t="str">
        <f t="shared" si="66"/>
        <v>Project</v>
      </c>
      <c r="C358">
        <f t="shared" si="67"/>
        <v>0</v>
      </c>
      <c r="D358">
        <f t="shared" si="68"/>
        <v>0</v>
      </c>
      <c r="E358">
        <f t="shared" si="69"/>
        <v>0</v>
      </c>
      <c r="F358" s="13">
        <f t="shared" si="70"/>
        <v>0</v>
      </c>
      <c r="G358" s="13">
        <f t="shared" si="71"/>
        <v>0</v>
      </c>
      <c r="H358" s="13">
        <f t="shared" si="72"/>
        <v>0</v>
      </c>
      <c r="I358" s="34">
        <f t="shared" si="73"/>
        <v>0</v>
      </c>
      <c r="J358" s="34">
        <f t="shared" si="74"/>
        <v>0</v>
      </c>
      <c r="K358" s="34">
        <f t="shared" si="75"/>
        <v>0</v>
      </c>
      <c r="L358" s="34">
        <f t="shared" si="76"/>
        <v>0</v>
      </c>
      <c r="M358">
        <f t="shared" si="77"/>
        <v>0</v>
      </c>
    </row>
    <row r="359" spans="1:13" x14ac:dyDescent="0.35">
      <c r="A359">
        <f t="shared" si="65"/>
        <v>2035</v>
      </c>
      <c r="B359" t="str">
        <f t="shared" si="66"/>
        <v>Project</v>
      </c>
      <c r="C359">
        <f t="shared" si="67"/>
        <v>0</v>
      </c>
      <c r="D359">
        <f t="shared" si="68"/>
        <v>0</v>
      </c>
      <c r="E359">
        <f t="shared" si="69"/>
        <v>0</v>
      </c>
      <c r="F359" s="13">
        <f t="shared" si="70"/>
        <v>0</v>
      </c>
      <c r="G359" s="13">
        <f t="shared" si="71"/>
        <v>0</v>
      </c>
      <c r="H359" s="13">
        <f t="shared" si="72"/>
        <v>0</v>
      </c>
      <c r="I359" s="34">
        <f t="shared" si="73"/>
        <v>0</v>
      </c>
      <c r="J359" s="34">
        <f t="shared" si="74"/>
        <v>0</v>
      </c>
      <c r="K359" s="34">
        <f t="shared" si="75"/>
        <v>0</v>
      </c>
      <c r="L359" s="34">
        <f t="shared" si="76"/>
        <v>0</v>
      </c>
      <c r="M359">
        <f t="shared" si="77"/>
        <v>0</v>
      </c>
    </row>
    <row r="360" spans="1:13" x14ac:dyDescent="0.35">
      <c r="A360">
        <f t="shared" si="65"/>
        <v>2035</v>
      </c>
      <c r="B360" t="str">
        <f t="shared" si="66"/>
        <v>Project</v>
      </c>
      <c r="C360">
        <f t="shared" si="67"/>
        <v>0</v>
      </c>
      <c r="D360">
        <f t="shared" si="68"/>
        <v>0</v>
      </c>
      <c r="E360">
        <f t="shared" si="69"/>
        <v>0</v>
      </c>
      <c r="F360" s="13">
        <f t="shared" si="70"/>
        <v>0</v>
      </c>
      <c r="G360" s="13">
        <f t="shared" si="71"/>
        <v>0</v>
      </c>
      <c r="H360" s="13">
        <f t="shared" si="72"/>
        <v>0</v>
      </c>
      <c r="I360" s="34">
        <f t="shared" si="73"/>
        <v>0</v>
      </c>
      <c r="J360" s="34">
        <f t="shared" si="74"/>
        <v>0</v>
      </c>
      <c r="K360" s="34">
        <f t="shared" si="75"/>
        <v>0</v>
      </c>
      <c r="L360" s="34">
        <f t="shared" si="76"/>
        <v>0</v>
      </c>
      <c r="M360">
        <f t="shared" si="77"/>
        <v>0</v>
      </c>
    </row>
    <row r="361" spans="1:13" x14ac:dyDescent="0.35">
      <c r="A361">
        <f t="shared" si="65"/>
        <v>2035</v>
      </c>
      <c r="B361" t="str">
        <f t="shared" si="66"/>
        <v>Project</v>
      </c>
      <c r="C361">
        <f t="shared" si="67"/>
        <v>0</v>
      </c>
      <c r="D361">
        <f t="shared" si="68"/>
        <v>0</v>
      </c>
      <c r="E361">
        <f t="shared" si="69"/>
        <v>0</v>
      </c>
      <c r="F361" s="13">
        <f t="shared" si="70"/>
        <v>0</v>
      </c>
      <c r="G361" s="13">
        <f t="shared" si="71"/>
        <v>0</v>
      </c>
      <c r="H361" s="13">
        <f t="shared" si="72"/>
        <v>0</v>
      </c>
      <c r="I361" s="34">
        <f t="shared" si="73"/>
        <v>0</v>
      </c>
      <c r="J361" s="34">
        <f t="shared" si="74"/>
        <v>0</v>
      </c>
      <c r="K361" s="34">
        <f t="shared" si="75"/>
        <v>0</v>
      </c>
      <c r="L361" s="34">
        <f t="shared" si="76"/>
        <v>0</v>
      </c>
      <c r="M361">
        <f t="shared" si="77"/>
        <v>0</v>
      </c>
    </row>
    <row r="362" spans="1:13" x14ac:dyDescent="0.35">
      <c r="A362">
        <f t="shared" si="65"/>
        <v>2035</v>
      </c>
      <c r="B362" t="str">
        <f t="shared" si="66"/>
        <v>Project</v>
      </c>
      <c r="C362">
        <f t="shared" si="67"/>
        <v>0</v>
      </c>
      <c r="D362">
        <f t="shared" si="68"/>
        <v>0</v>
      </c>
      <c r="E362">
        <f t="shared" si="69"/>
        <v>0</v>
      </c>
      <c r="F362" s="13">
        <f t="shared" si="70"/>
        <v>0</v>
      </c>
      <c r="G362" s="13">
        <f t="shared" si="71"/>
        <v>0</v>
      </c>
      <c r="H362" s="13">
        <f t="shared" si="72"/>
        <v>0</v>
      </c>
      <c r="I362" s="34">
        <f t="shared" si="73"/>
        <v>0</v>
      </c>
      <c r="J362" s="34">
        <f t="shared" si="74"/>
        <v>0</v>
      </c>
      <c r="K362" s="34">
        <f t="shared" si="75"/>
        <v>0</v>
      </c>
      <c r="L362" s="34">
        <f t="shared" si="76"/>
        <v>0</v>
      </c>
      <c r="M362">
        <f t="shared" si="77"/>
        <v>0</v>
      </c>
    </row>
    <row r="363" spans="1:13" x14ac:dyDescent="0.35">
      <c r="A363">
        <f t="shared" si="65"/>
        <v>2035</v>
      </c>
      <c r="B363" t="str">
        <f t="shared" si="66"/>
        <v>Project</v>
      </c>
      <c r="C363">
        <f t="shared" si="67"/>
        <v>0</v>
      </c>
      <c r="D363">
        <f t="shared" si="68"/>
        <v>0</v>
      </c>
      <c r="E363">
        <f t="shared" si="69"/>
        <v>0</v>
      </c>
      <c r="F363" s="13">
        <f t="shared" si="70"/>
        <v>0</v>
      </c>
      <c r="G363" s="13">
        <f t="shared" si="71"/>
        <v>0</v>
      </c>
      <c r="H363" s="13">
        <f t="shared" si="72"/>
        <v>0</v>
      </c>
      <c r="I363" s="34">
        <f t="shared" si="73"/>
        <v>0</v>
      </c>
      <c r="J363" s="34">
        <f t="shared" si="74"/>
        <v>0</v>
      </c>
      <c r="K363" s="34">
        <f t="shared" si="75"/>
        <v>0</v>
      </c>
      <c r="L363" s="34">
        <f t="shared" si="76"/>
        <v>0</v>
      </c>
      <c r="M363">
        <f t="shared" si="77"/>
        <v>0</v>
      </c>
    </row>
    <row r="364" spans="1:13" x14ac:dyDescent="0.35">
      <c r="A364">
        <f t="shared" si="65"/>
        <v>2035</v>
      </c>
      <c r="B364" t="str">
        <f t="shared" si="66"/>
        <v>Project</v>
      </c>
      <c r="C364">
        <f t="shared" si="67"/>
        <v>0</v>
      </c>
      <c r="D364">
        <f t="shared" si="68"/>
        <v>0</v>
      </c>
      <c r="E364">
        <f t="shared" si="69"/>
        <v>0</v>
      </c>
      <c r="F364" s="13">
        <f t="shared" si="70"/>
        <v>0</v>
      </c>
      <c r="G364" s="13">
        <f t="shared" si="71"/>
        <v>0</v>
      </c>
      <c r="H364" s="13">
        <f t="shared" si="72"/>
        <v>0</v>
      </c>
      <c r="I364" s="34">
        <f t="shared" si="73"/>
        <v>0</v>
      </c>
      <c r="J364" s="34">
        <f t="shared" si="74"/>
        <v>0</v>
      </c>
      <c r="K364" s="34">
        <f t="shared" si="75"/>
        <v>0</v>
      </c>
      <c r="L364" s="34">
        <f t="shared" si="76"/>
        <v>0</v>
      </c>
      <c r="M364">
        <f t="shared" si="77"/>
        <v>0</v>
      </c>
    </row>
    <row r="365" spans="1:13" x14ac:dyDescent="0.35">
      <c r="A365">
        <f t="shared" si="65"/>
        <v>2035</v>
      </c>
      <c r="B365" t="str">
        <f t="shared" si="66"/>
        <v>Project</v>
      </c>
      <c r="C365">
        <f t="shared" si="67"/>
        <v>0</v>
      </c>
      <c r="D365">
        <f t="shared" si="68"/>
        <v>0</v>
      </c>
      <c r="E365">
        <f t="shared" si="69"/>
        <v>0</v>
      </c>
      <c r="F365" s="13">
        <f t="shared" si="70"/>
        <v>0</v>
      </c>
      <c r="G365" s="13">
        <f t="shared" si="71"/>
        <v>0</v>
      </c>
      <c r="H365" s="13">
        <f t="shared" si="72"/>
        <v>0</v>
      </c>
      <c r="I365" s="34">
        <f t="shared" si="73"/>
        <v>0</v>
      </c>
      <c r="J365" s="34">
        <f t="shared" si="74"/>
        <v>0</v>
      </c>
      <c r="K365" s="34">
        <f t="shared" si="75"/>
        <v>0</v>
      </c>
      <c r="L365" s="34">
        <f t="shared" si="76"/>
        <v>0</v>
      </c>
      <c r="M365">
        <f t="shared" si="77"/>
        <v>0</v>
      </c>
    </row>
    <row r="366" spans="1:13" x14ac:dyDescent="0.35">
      <c r="A366">
        <f t="shared" si="65"/>
        <v>2035</v>
      </c>
      <c r="B366" t="str">
        <f t="shared" si="66"/>
        <v>Project</v>
      </c>
      <c r="C366">
        <f t="shared" si="67"/>
        <v>0</v>
      </c>
      <c r="D366">
        <f t="shared" si="68"/>
        <v>0</v>
      </c>
      <c r="E366">
        <f t="shared" si="69"/>
        <v>0</v>
      </c>
      <c r="F366" s="13">
        <f t="shared" si="70"/>
        <v>0</v>
      </c>
      <c r="G366" s="13">
        <f t="shared" si="71"/>
        <v>0</v>
      </c>
      <c r="H366" s="13">
        <f t="shared" si="72"/>
        <v>0</v>
      </c>
      <c r="I366" s="34">
        <f t="shared" si="73"/>
        <v>0</v>
      </c>
      <c r="J366" s="34">
        <f t="shared" si="74"/>
        <v>0</v>
      </c>
      <c r="K366" s="34">
        <f t="shared" si="75"/>
        <v>0</v>
      </c>
      <c r="L366" s="34">
        <f t="shared" si="76"/>
        <v>0</v>
      </c>
      <c r="M366">
        <f t="shared" si="77"/>
        <v>0</v>
      </c>
    </row>
    <row r="367" spans="1:13" x14ac:dyDescent="0.35">
      <c r="A367">
        <f t="shared" si="65"/>
        <v>2035</v>
      </c>
      <c r="B367" t="str">
        <f t="shared" si="66"/>
        <v>Project</v>
      </c>
      <c r="C367">
        <f t="shared" si="67"/>
        <v>0</v>
      </c>
      <c r="D367">
        <f t="shared" si="68"/>
        <v>0</v>
      </c>
      <c r="E367">
        <f t="shared" si="69"/>
        <v>0</v>
      </c>
      <c r="F367" s="13">
        <f t="shared" si="70"/>
        <v>0</v>
      </c>
      <c r="G367" s="13">
        <f t="shared" si="71"/>
        <v>0</v>
      </c>
      <c r="H367" s="13">
        <f t="shared" si="72"/>
        <v>0</v>
      </c>
      <c r="I367" s="34">
        <f t="shared" si="73"/>
        <v>0</v>
      </c>
      <c r="J367" s="34">
        <f t="shared" si="74"/>
        <v>0</v>
      </c>
      <c r="K367" s="34">
        <f t="shared" si="75"/>
        <v>0</v>
      </c>
      <c r="L367" s="34">
        <f t="shared" si="76"/>
        <v>0</v>
      </c>
      <c r="M367">
        <f t="shared" si="77"/>
        <v>0</v>
      </c>
    </row>
    <row r="368" spans="1:13" x14ac:dyDescent="0.35">
      <c r="A368">
        <f t="shared" si="65"/>
        <v>2035</v>
      </c>
      <c r="B368" t="str">
        <f t="shared" si="66"/>
        <v>Project</v>
      </c>
      <c r="C368">
        <f t="shared" si="67"/>
        <v>0</v>
      </c>
      <c r="D368">
        <f t="shared" si="68"/>
        <v>0</v>
      </c>
      <c r="E368">
        <f t="shared" si="69"/>
        <v>0</v>
      </c>
      <c r="F368" s="13">
        <f t="shared" si="70"/>
        <v>0</v>
      </c>
      <c r="G368" s="13">
        <f t="shared" si="71"/>
        <v>0</v>
      </c>
      <c r="H368" s="13">
        <f t="shared" si="72"/>
        <v>0</v>
      </c>
      <c r="I368" s="34">
        <f t="shared" si="73"/>
        <v>0</v>
      </c>
      <c r="J368" s="34">
        <f t="shared" si="74"/>
        <v>0</v>
      </c>
      <c r="K368" s="34">
        <f t="shared" si="75"/>
        <v>0</v>
      </c>
      <c r="L368" s="34">
        <f t="shared" si="76"/>
        <v>0</v>
      </c>
      <c r="M368">
        <f t="shared" si="77"/>
        <v>0</v>
      </c>
    </row>
    <row r="369" spans="1:13" x14ac:dyDescent="0.35">
      <c r="A369">
        <f t="shared" si="65"/>
        <v>2035</v>
      </c>
      <c r="B369" t="str">
        <f t="shared" si="66"/>
        <v>Project</v>
      </c>
      <c r="C369">
        <f t="shared" si="67"/>
        <v>0</v>
      </c>
      <c r="D369">
        <f t="shared" si="68"/>
        <v>0</v>
      </c>
      <c r="E369">
        <f t="shared" si="69"/>
        <v>0</v>
      </c>
      <c r="F369" s="13">
        <f t="shared" si="70"/>
        <v>0</v>
      </c>
      <c r="G369" s="13">
        <f t="shared" si="71"/>
        <v>0</v>
      </c>
      <c r="H369" s="13">
        <f t="shared" si="72"/>
        <v>0</v>
      </c>
      <c r="I369" s="34">
        <f t="shared" si="73"/>
        <v>0</v>
      </c>
      <c r="J369" s="34">
        <f t="shared" si="74"/>
        <v>0</v>
      </c>
      <c r="K369" s="34">
        <f t="shared" si="75"/>
        <v>0</v>
      </c>
      <c r="L369" s="34">
        <f t="shared" si="76"/>
        <v>0</v>
      </c>
      <c r="M369">
        <f t="shared" si="77"/>
        <v>0</v>
      </c>
    </row>
    <row r="370" spans="1:13" x14ac:dyDescent="0.35">
      <c r="A370">
        <f t="shared" si="65"/>
        <v>2035</v>
      </c>
      <c r="B370" t="str">
        <f t="shared" si="66"/>
        <v>Project</v>
      </c>
      <c r="C370">
        <f t="shared" si="67"/>
        <v>0</v>
      </c>
      <c r="D370">
        <f t="shared" si="68"/>
        <v>0</v>
      </c>
      <c r="E370">
        <f t="shared" si="69"/>
        <v>0</v>
      </c>
      <c r="F370" s="13">
        <f t="shared" si="70"/>
        <v>0</v>
      </c>
      <c r="G370" s="13">
        <f t="shared" si="71"/>
        <v>0</v>
      </c>
      <c r="H370" s="13">
        <f t="shared" si="72"/>
        <v>0</v>
      </c>
      <c r="I370" s="34">
        <f t="shared" si="73"/>
        <v>0</v>
      </c>
      <c r="J370" s="34">
        <f t="shared" si="74"/>
        <v>0</v>
      </c>
      <c r="K370" s="34">
        <f t="shared" si="75"/>
        <v>0</v>
      </c>
      <c r="L370" s="34">
        <f t="shared" si="76"/>
        <v>0</v>
      </c>
      <c r="M370">
        <f t="shared" si="77"/>
        <v>0</v>
      </c>
    </row>
    <row r="371" spans="1:13" x14ac:dyDescent="0.35">
      <c r="A371">
        <f t="shared" si="65"/>
        <v>2035</v>
      </c>
      <c r="B371" t="str">
        <f t="shared" si="66"/>
        <v>Project</v>
      </c>
      <c r="C371">
        <f t="shared" si="67"/>
        <v>0</v>
      </c>
      <c r="D371">
        <f t="shared" si="68"/>
        <v>0</v>
      </c>
      <c r="E371">
        <f t="shared" si="69"/>
        <v>0</v>
      </c>
      <c r="F371" s="13">
        <f t="shared" si="70"/>
        <v>0</v>
      </c>
      <c r="G371" s="13">
        <f t="shared" si="71"/>
        <v>0</v>
      </c>
      <c r="H371" s="13">
        <f t="shared" si="72"/>
        <v>0</v>
      </c>
      <c r="I371" s="34">
        <f t="shared" si="73"/>
        <v>0</v>
      </c>
      <c r="J371" s="34">
        <f t="shared" si="74"/>
        <v>0</v>
      </c>
      <c r="K371" s="34">
        <f t="shared" si="75"/>
        <v>0</v>
      </c>
      <c r="L371" s="34">
        <f t="shared" si="76"/>
        <v>0</v>
      </c>
      <c r="M371">
        <f t="shared" si="77"/>
        <v>0</v>
      </c>
    </row>
    <row r="372" spans="1:13" x14ac:dyDescent="0.35">
      <c r="A372">
        <f t="shared" si="65"/>
        <v>2035</v>
      </c>
      <c r="B372" t="str">
        <f t="shared" si="66"/>
        <v>Project</v>
      </c>
      <c r="C372">
        <f t="shared" si="67"/>
        <v>0</v>
      </c>
      <c r="D372">
        <f t="shared" si="68"/>
        <v>0</v>
      </c>
      <c r="E372">
        <f t="shared" si="69"/>
        <v>0</v>
      </c>
      <c r="F372" s="13">
        <f t="shared" si="70"/>
        <v>0</v>
      </c>
      <c r="G372" s="13">
        <f t="shared" si="71"/>
        <v>0</v>
      </c>
      <c r="H372" s="13">
        <f t="shared" si="72"/>
        <v>0</v>
      </c>
      <c r="I372" s="34">
        <f t="shared" si="73"/>
        <v>0</v>
      </c>
      <c r="J372" s="34">
        <f t="shared" si="74"/>
        <v>0</v>
      </c>
      <c r="K372" s="34">
        <f t="shared" si="75"/>
        <v>0</v>
      </c>
      <c r="L372" s="34">
        <f t="shared" si="76"/>
        <v>0</v>
      </c>
      <c r="M372">
        <f t="shared" si="77"/>
        <v>0</v>
      </c>
    </row>
    <row r="373" spans="1:13" x14ac:dyDescent="0.35">
      <c r="A373">
        <f t="shared" si="65"/>
        <v>2035</v>
      </c>
      <c r="B373" t="str">
        <f t="shared" si="66"/>
        <v>Project</v>
      </c>
      <c r="C373">
        <f t="shared" si="67"/>
        <v>0</v>
      </c>
      <c r="D373">
        <f t="shared" si="68"/>
        <v>0</v>
      </c>
      <c r="E373">
        <f t="shared" si="69"/>
        <v>0</v>
      </c>
      <c r="F373" s="13">
        <f t="shared" si="70"/>
        <v>0</v>
      </c>
      <c r="G373" s="13">
        <f t="shared" si="71"/>
        <v>0</v>
      </c>
      <c r="H373" s="13">
        <f t="shared" si="72"/>
        <v>0</v>
      </c>
      <c r="I373" s="34">
        <f t="shared" si="73"/>
        <v>0</v>
      </c>
      <c r="J373" s="34">
        <f t="shared" si="74"/>
        <v>0</v>
      </c>
      <c r="K373" s="34">
        <f t="shared" si="75"/>
        <v>0</v>
      </c>
      <c r="L373" s="34">
        <f t="shared" si="76"/>
        <v>0</v>
      </c>
      <c r="M373">
        <f t="shared" si="77"/>
        <v>0</v>
      </c>
    </row>
    <row r="374" spans="1:13" x14ac:dyDescent="0.35">
      <c r="A374">
        <f t="shared" si="65"/>
        <v>2035</v>
      </c>
      <c r="B374" t="str">
        <f t="shared" si="66"/>
        <v>Project</v>
      </c>
      <c r="C374">
        <f t="shared" si="67"/>
        <v>0</v>
      </c>
      <c r="D374">
        <f t="shared" si="68"/>
        <v>0</v>
      </c>
      <c r="E374">
        <f t="shared" si="69"/>
        <v>0</v>
      </c>
      <c r="F374" s="13">
        <f t="shared" si="70"/>
        <v>0</v>
      </c>
      <c r="G374" s="13">
        <f t="shared" si="71"/>
        <v>0</v>
      </c>
      <c r="H374" s="13">
        <f t="shared" si="72"/>
        <v>0</v>
      </c>
      <c r="I374" s="34">
        <f t="shared" si="73"/>
        <v>0</v>
      </c>
      <c r="J374" s="34">
        <f t="shared" si="74"/>
        <v>0</v>
      </c>
      <c r="K374" s="34">
        <f t="shared" si="75"/>
        <v>0</v>
      </c>
      <c r="L374" s="34">
        <f t="shared" si="76"/>
        <v>0</v>
      </c>
      <c r="M374">
        <f t="shared" si="77"/>
        <v>0</v>
      </c>
    </row>
    <row r="375" spans="1:13" x14ac:dyDescent="0.35">
      <c r="A375">
        <f t="shared" si="65"/>
        <v>2035</v>
      </c>
      <c r="B375" t="str">
        <f t="shared" si="66"/>
        <v>Project</v>
      </c>
      <c r="C375">
        <f t="shared" si="67"/>
        <v>0</v>
      </c>
      <c r="D375">
        <f t="shared" si="68"/>
        <v>0</v>
      </c>
      <c r="E375">
        <f t="shared" si="69"/>
        <v>0</v>
      </c>
      <c r="F375" s="13">
        <f t="shared" si="70"/>
        <v>0</v>
      </c>
      <c r="G375" s="13">
        <f t="shared" si="71"/>
        <v>0</v>
      </c>
      <c r="H375" s="13">
        <f t="shared" si="72"/>
        <v>0</v>
      </c>
      <c r="I375" s="34">
        <f t="shared" si="73"/>
        <v>0</v>
      </c>
      <c r="J375" s="34">
        <f t="shared" si="74"/>
        <v>0</v>
      </c>
      <c r="K375" s="34">
        <f t="shared" si="75"/>
        <v>0</v>
      </c>
      <c r="L375" s="34">
        <f t="shared" si="76"/>
        <v>0</v>
      </c>
      <c r="M375">
        <f t="shared" si="77"/>
        <v>0</v>
      </c>
    </row>
    <row r="376" spans="1:13" x14ac:dyDescent="0.35">
      <c r="A376">
        <f t="shared" si="65"/>
        <v>2035</v>
      </c>
      <c r="B376" t="str">
        <f t="shared" si="66"/>
        <v>Project</v>
      </c>
      <c r="C376">
        <f t="shared" si="67"/>
        <v>0</v>
      </c>
      <c r="D376">
        <f t="shared" si="68"/>
        <v>0</v>
      </c>
      <c r="E376">
        <f t="shared" si="69"/>
        <v>0</v>
      </c>
      <c r="F376" s="13">
        <f t="shared" si="70"/>
        <v>0</v>
      </c>
      <c r="G376" s="13">
        <f t="shared" si="71"/>
        <v>0</v>
      </c>
      <c r="H376" s="13">
        <f t="shared" si="72"/>
        <v>0</v>
      </c>
      <c r="I376" s="34">
        <f t="shared" si="73"/>
        <v>0</v>
      </c>
      <c r="J376" s="34">
        <f t="shared" si="74"/>
        <v>0</v>
      </c>
      <c r="K376" s="34">
        <f t="shared" si="75"/>
        <v>0</v>
      </c>
      <c r="L376" s="34">
        <f t="shared" si="76"/>
        <v>0</v>
      </c>
      <c r="M376">
        <f t="shared" si="77"/>
        <v>0</v>
      </c>
    </row>
    <row r="377" spans="1:13" x14ac:dyDescent="0.35">
      <c r="A377">
        <f t="shared" si="65"/>
        <v>2035</v>
      </c>
      <c r="B377" t="str">
        <f t="shared" si="66"/>
        <v>Project</v>
      </c>
      <c r="C377">
        <f t="shared" si="67"/>
        <v>0</v>
      </c>
      <c r="D377">
        <f t="shared" si="68"/>
        <v>0</v>
      </c>
      <c r="E377">
        <f t="shared" si="69"/>
        <v>0</v>
      </c>
      <c r="F377" s="13">
        <f t="shared" si="70"/>
        <v>0</v>
      </c>
      <c r="G377" s="13">
        <f t="shared" si="71"/>
        <v>0</v>
      </c>
      <c r="H377" s="13">
        <f t="shared" si="72"/>
        <v>0</v>
      </c>
      <c r="I377" s="34">
        <f t="shared" si="73"/>
        <v>0</v>
      </c>
      <c r="J377" s="34">
        <f t="shared" si="74"/>
        <v>0</v>
      </c>
      <c r="K377" s="34">
        <f t="shared" si="75"/>
        <v>0</v>
      </c>
      <c r="L377" s="34">
        <f t="shared" si="76"/>
        <v>0</v>
      </c>
      <c r="M377">
        <f t="shared" si="77"/>
        <v>0</v>
      </c>
    </row>
    <row r="378" spans="1:13" x14ac:dyDescent="0.35">
      <c r="A378">
        <f t="shared" si="65"/>
        <v>2035</v>
      </c>
      <c r="B378" t="str">
        <f t="shared" si="66"/>
        <v>Project</v>
      </c>
      <c r="C378">
        <f t="shared" si="67"/>
        <v>0</v>
      </c>
      <c r="D378">
        <f t="shared" si="68"/>
        <v>0</v>
      </c>
      <c r="E378">
        <f t="shared" si="69"/>
        <v>0</v>
      </c>
      <c r="F378" s="13">
        <f t="shared" si="70"/>
        <v>0</v>
      </c>
      <c r="G378" s="13">
        <f t="shared" si="71"/>
        <v>0</v>
      </c>
      <c r="H378" s="13">
        <f t="shared" si="72"/>
        <v>0</v>
      </c>
      <c r="I378" s="34">
        <f t="shared" si="73"/>
        <v>0</v>
      </c>
      <c r="J378" s="34">
        <f t="shared" si="74"/>
        <v>0</v>
      </c>
      <c r="K378" s="34">
        <f t="shared" si="75"/>
        <v>0</v>
      </c>
      <c r="L378" s="34">
        <f t="shared" si="76"/>
        <v>0</v>
      </c>
      <c r="M378">
        <f t="shared" si="77"/>
        <v>0</v>
      </c>
    </row>
    <row r="379" spans="1:13" x14ac:dyDescent="0.35">
      <c r="A379">
        <f t="shared" si="65"/>
        <v>2035</v>
      </c>
      <c r="B379" t="str">
        <f t="shared" si="66"/>
        <v>Project</v>
      </c>
      <c r="C379">
        <f t="shared" si="67"/>
        <v>0</v>
      </c>
      <c r="D379">
        <f t="shared" si="68"/>
        <v>0</v>
      </c>
      <c r="E379">
        <f t="shared" si="69"/>
        <v>0</v>
      </c>
      <c r="F379" s="13">
        <f t="shared" si="70"/>
        <v>0</v>
      </c>
      <c r="G379" s="13">
        <f t="shared" si="71"/>
        <v>0</v>
      </c>
      <c r="H379" s="13">
        <f t="shared" si="72"/>
        <v>0</v>
      </c>
      <c r="I379" s="34">
        <f t="shared" si="73"/>
        <v>0</v>
      </c>
      <c r="J379" s="34">
        <f t="shared" si="74"/>
        <v>0</v>
      </c>
      <c r="K379" s="34">
        <f t="shared" si="75"/>
        <v>0</v>
      </c>
      <c r="L379" s="34">
        <f t="shared" si="76"/>
        <v>0</v>
      </c>
      <c r="M379">
        <f t="shared" si="77"/>
        <v>0</v>
      </c>
    </row>
    <row r="380" spans="1:13" x14ac:dyDescent="0.35">
      <c r="A380">
        <f t="shared" si="65"/>
        <v>2035</v>
      </c>
      <c r="B380" t="str">
        <f t="shared" si="66"/>
        <v>Project</v>
      </c>
      <c r="C380">
        <f t="shared" si="67"/>
        <v>0</v>
      </c>
      <c r="D380">
        <f t="shared" si="68"/>
        <v>0</v>
      </c>
      <c r="E380">
        <f t="shared" si="69"/>
        <v>0</v>
      </c>
      <c r="F380" s="13">
        <f t="shared" si="70"/>
        <v>0</v>
      </c>
      <c r="G380" s="13">
        <f t="shared" si="71"/>
        <v>0</v>
      </c>
      <c r="H380" s="13">
        <f t="shared" si="72"/>
        <v>0</v>
      </c>
      <c r="I380" s="34">
        <f t="shared" si="73"/>
        <v>0</v>
      </c>
      <c r="J380" s="34">
        <f t="shared" si="74"/>
        <v>0</v>
      </c>
      <c r="K380" s="34">
        <f t="shared" si="75"/>
        <v>0</v>
      </c>
      <c r="L380" s="34">
        <f t="shared" si="76"/>
        <v>0</v>
      </c>
      <c r="M380">
        <f t="shared" si="77"/>
        <v>0</v>
      </c>
    </row>
    <row r="381" spans="1:13" x14ac:dyDescent="0.35">
      <c r="A381">
        <f t="shared" si="65"/>
        <v>2035</v>
      </c>
      <c r="B381" t="str">
        <f t="shared" si="66"/>
        <v>Project</v>
      </c>
      <c r="C381">
        <f t="shared" si="67"/>
        <v>0</v>
      </c>
      <c r="D381">
        <f t="shared" si="68"/>
        <v>0</v>
      </c>
      <c r="E381">
        <f t="shared" si="69"/>
        <v>0</v>
      </c>
      <c r="F381" s="13">
        <f t="shared" si="70"/>
        <v>0</v>
      </c>
      <c r="G381" s="13">
        <f t="shared" si="71"/>
        <v>0</v>
      </c>
      <c r="H381" s="13">
        <f t="shared" si="72"/>
        <v>0</v>
      </c>
      <c r="I381" s="34">
        <f t="shared" si="73"/>
        <v>0</v>
      </c>
      <c r="J381" s="34">
        <f t="shared" si="74"/>
        <v>0</v>
      </c>
      <c r="K381" s="34">
        <f t="shared" si="75"/>
        <v>0</v>
      </c>
      <c r="L381" s="34">
        <f t="shared" si="76"/>
        <v>0</v>
      </c>
      <c r="M381">
        <f t="shared" si="77"/>
        <v>0</v>
      </c>
    </row>
    <row r="382" spans="1:13" x14ac:dyDescent="0.35">
      <c r="A382">
        <f t="shared" si="65"/>
        <v>2035</v>
      </c>
      <c r="B382" t="str">
        <f t="shared" si="66"/>
        <v>Project</v>
      </c>
      <c r="C382">
        <f t="shared" si="67"/>
        <v>0</v>
      </c>
      <c r="D382">
        <f t="shared" si="68"/>
        <v>0</v>
      </c>
      <c r="E382">
        <f t="shared" si="69"/>
        <v>0</v>
      </c>
      <c r="F382" s="13">
        <f t="shared" si="70"/>
        <v>0</v>
      </c>
      <c r="G382" s="13">
        <f t="shared" si="71"/>
        <v>0</v>
      </c>
      <c r="H382" s="13">
        <f t="shared" si="72"/>
        <v>0</v>
      </c>
      <c r="I382" s="34">
        <f t="shared" si="73"/>
        <v>0</v>
      </c>
      <c r="J382" s="34">
        <f t="shared" si="74"/>
        <v>0</v>
      </c>
      <c r="K382" s="34">
        <f t="shared" si="75"/>
        <v>0</v>
      </c>
      <c r="L382" s="34">
        <f t="shared" si="76"/>
        <v>0</v>
      </c>
      <c r="M382">
        <f t="shared" si="77"/>
        <v>0</v>
      </c>
    </row>
    <row r="383" spans="1:13" x14ac:dyDescent="0.35">
      <c r="A383">
        <f t="shared" si="65"/>
        <v>2035</v>
      </c>
      <c r="B383" t="str">
        <f t="shared" si="66"/>
        <v>Project</v>
      </c>
      <c r="C383">
        <f t="shared" si="67"/>
        <v>0</v>
      </c>
      <c r="D383">
        <f t="shared" si="68"/>
        <v>0</v>
      </c>
      <c r="E383">
        <f t="shared" si="69"/>
        <v>0</v>
      </c>
      <c r="F383" s="13">
        <f t="shared" si="70"/>
        <v>0</v>
      </c>
      <c r="G383" s="13">
        <f t="shared" si="71"/>
        <v>0</v>
      </c>
      <c r="H383" s="13">
        <f t="shared" si="72"/>
        <v>0</v>
      </c>
      <c r="I383" s="34">
        <f t="shared" si="73"/>
        <v>0</v>
      </c>
      <c r="J383" s="34">
        <f t="shared" si="74"/>
        <v>0</v>
      </c>
      <c r="K383" s="34">
        <f t="shared" si="75"/>
        <v>0</v>
      </c>
      <c r="L383" s="34">
        <f t="shared" si="76"/>
        <v>0</v>
      </c>
      <c r="M383">
        <f t="shared" si="77"/>
        <v>0</v>
      </c>
    </row>
    <row r="384" spans="1:13" x14ac:dyDescent="0.35">
      <c r="A384">
        <f t="shared" si="65"/>
        <v>2035</v>
      </c>
      <c r="B384" t="str">
        <f t="shared" si="66"/>
        <v>Project</v>
      </c>
      <c r="C384">
        <f t="shared" si="67"/>
        <v>0</v>
      </c>
      <c r="D384">
        <f t="shared" si="68"/>
        <v>0</v>
      </c>
      <c r="E384">
        <f t="shared" si="69"/>
        <v>0</v>
      </c>
      <c r="F384" s="13">
        <f t="shared" si="70"/>
        <v>0</v>
      </c>
      <c r="G384" s="13">
        <f t="shared" si="71"/>
        <v>0</v>
      </c>
      <c r="H384" s="13">
        <f t="shared" si="72"/>
        <v>0</v>
      </c>
      <c r="I384" s="34">
        <f t="shared" si="73"/>
        <v>0</v>
      </c>
      <c r="J384" s="34">
        <f t="shared" si="74"/>
        <v>0</v>
      </c>
      <c r="K384" s="34">
        <f t="shared" si="75"/>
        <v>0</v>
      </c>
      <c r="L384" s="34">
        <f t="shared" si="76"/>
        <v>0</v>
      </c>
      <c r="M384">
        <f t="shared" si="77"/>
        <v>0</v>
      </c>
    </row>
    <row r="385" spans="1:13" x14ac:dyDescent="0.35">
      <c r="A385">
        <f t="shared" si="65"/>
        <v>2035</v>
      </c>
      <c r="B385" t="str">
        <f t="shared" si="66"/>
        <v>Project</v>
      </c>
      <c r="C385">
        <f t="shared" si="67"/>
        <v>0</v>
      </c>
      <c r="D385">
        <f t="shared" si="68"/>
        <v>0</v>
      </c>
      <c r="E385">
        <f t="shared" si="69"/>
        <v>0</v>
      </c>
      <c r="F385" s="13">
        <f t="shared" si="70"/>
        <v>0</v>
      </c>
      <c r="G385" s="13">
        <f t="shared" si="71"/>
        <v>0</v>
      </c>
      <c r="H385" s="13">
        <f t="shared" si="72"/>
        <v>0</v>
      </c>
      <c r="I385" s="34">
        <f t="shared" si="73"/>
        <v>0</v>
      </c>
      <c r="J385" s="34">
        <f t="shared" si="74"/>
        <v>0</v>
      </c>
      <c r="K385" s="34">
        <f t="shared" si="75"/>
        <v>0</v>
      </c>
      <c r="L385" s="34">
        <f t="shared" si="76"/>
        <v>0</v>
      </c>
      <c r="M385">
        <f t="shared" si="77"/>
        <v>0</v>
      </c>
    </row>
    <row r="386" spans="1:13" x14ac:dyDescent="0.35">
      <c r="A386">
        <f t="shared" si="65"/>
        <v>2035</v>
      </c>
      <c r="B386" t="str">
        <f t="shared" si="66"/>
        <v>Project</v>
      </c>
      <c r="C386">
        <f t="shared" si="67"/>
        <v>0</v>
      </c>
      <c r="D386">
        <f t="shared" si="68"/>
        <v>0</v>
      </c>
      <c r="E386">
        <f t="shared" si="69"/>
        <v>0</v>
      </c>
      <c r="F386" s="13">
        <f t="shared" si="70"/>
        <v>0</v>
      </c>
      <c r="G386" s="13">
        <f t="shared" si="71"/>
        <v>0</v>
      </c>
      <c r="H386" s="13">
        <f t="shared" si="72"/>
        <v>0</v>
      </c>
      <c r="I386" s="34">
        <f t="shared" si="73"/>
        <v>0</v>
      </c>
      <c r="J386" s="34">
        <f t="shared" si="74"/>
        <v>0</v>
      </c>
      <c r="K386" s="34">
        <f t="shared" si="75"/>
        <v>0</v>
      </c>
      <c r="L386" s="34">
        <f t="shared" si="76"/>
        <v>0</v>
      </c>
      <c r="M386">
        <f t="shared" si="77"/>
        <v>0</v>
      </c>
    </row>
    <row r="387" spans="1:13" x14ac:dyDescent="0.35">
      <c r="A387">
        <f t="shared" si="65"/>
        <v>2035</v>
      </c>
      <c r="B387" t="str">
        <f t="shared" si="66"/>
        <v>Project</v>
      </c>
      <c r="C387">
        <f t="shared" si="67"/>
        <v>0</v>
      </c>
      <c r="D387">
        <f t="shared" si="68"/>
        <v>0</v>
      </c>
      <c r="E387">
        <f t="shared" si="69"/>
        <v>0</v>
      </c>
      <c r="F387" s="13">
        <f t="shared" si="70"/>
        <v>0</v>
      </c>
      <c r="G387" s="13">
        <f t="shared" si="71"/>
        <v>0</v>
      </c>
      <c r="H387" s="13">
        <f t="shared" si="72"/>
        <v>0</v>
      </c>
      <c r="I387" s="34">
        <f t="shared" si="73"/>
        <v>0</v>
      </c>
      <c r="J387" s="34">
        <f t="shared" si="74"/>
        <v>0</v>
      </c>
      <c r="K387" s="34">
        <f t="shared" si="75"/>
        <v>0</v>
      </c>
      <c r="L387" s="34">
        <f t="shared" si="76"/>
        <v>0</v>
      </c>
      <c r="M387">
        <f t="shared" si="77"/>
        <v>0</v>
      </c>
    </row>
    <row r="388" spans="1:13" x14ac:dyDescent="0.35">
      <c r="A388">
        <f t="shared" ref="A388:A403" si="78">INDEX(Model_Years,1,INDEX(Results,ROW()-ROW(A$3),3)+1)</f>
        <v>2035</v>
      </c>
      <c r="B388" t="str">
        <f t="shared" ref="B388:B403" si="79">INDEX(Cases,INDEX(Results,ROW()-ROW(B$3),4)+1)</f>
        <v>Project</v>
      </c>
      <c r="C388">
        <f t="shared" ref="C388:C403" si="80">INDEX(Segment_Names,INDEX(Results,ROW()-ROW(B$3),1))</f>
        <v>0</v>
      </c>
      <c r="D388">
        <f t="shared" ref="D388:D403" si="81">INDEX(Directions,INDEX(Results,ROW()-ROW(B$3),1),INDEX(Results,ROW()-ROW(B$3),2)+1)</f>
        <v>0</v>
      </c>
      <c r="E388">
        <f t="shared" ref="E388:E403" si="82">INDEX(Results,ROW()-ROW(B$3),5)</f>
        <v>0</v>
      </c>
      <c r="F388" s="13">
        <f t="shared" ref="F388:F403" si="83">INDEX(Results,ROW()-ROW(B$3),10)</f>
        <v>0</v>
      </c>
      <c r="G388" s="13">
        <f t="shared" ref="G388:G403" si="84">INDEX(Results,ROW()-ROW(B$3),7)</f>
        <v>0</v>
      </c>
      <c r="H388" s="13">
        <f t="shared" ref="H388:H403" si="85">INDEX(Results,ROW()-ROW($A$3),11)</f>
        <v>0</v>
      </c>
      <c r="I388" s="34">
        <f t="shared" ref="I388:I403" si="86">INDEX(Results,ROW()-ROW($A$3),12)</f>
        <v>0</v>
      </c>
      <c r="J388" s="34">
        <f t="shared" ref="J388:J403" si="87">INDEX(Results,ROW()-ROW(A$3),8)</f>
        <v>0</v>
      </c>
      <c r="K388" s="34">
        <f t="shared" ref="K388:K403" si="88">INDEX(Results,ROW()-ROW($A$3),14)</f>
        <v>0</v>
      </c>
      <c r="L388" s="34">
        <f t="shared" ref="L388:L403" si="89">INDEX(Results,ROW()-ROW($A$3),15)</f>
        <v>0</v>
      </c>
      <c r="M388">
        <f t="shared" ref="M388:M403" si="90">INDEX(Results,ROW()-ROW($A$3),16)</f>
        <v>0</v>
      </c>
    </row>
    <row r="389" spans="1:13" x14ac:dyDescent="0.35">
      <c r="A389">
        <f t="shared" si="78"/>
        <v>2035</v>
      </c>
      <c r="B389" t="str">
        <f t="shared" si="79"/>
        <v>Project</v>
      </c>
      <c r="C389">
        <f t="shared" si="80"/>
        <v>0</v>
      </c>
      <c r="D389">
        <f t="shared" si="81"/>
        <v>0</v>
      </c>
      <c r="E389">
        <f t="shared" si="82"/>
        <v>0</v>
      </c>
      <c r="F389" s="13">
        <f t="shared" si="83"/>
        <v>0</v>
      </c>
      <c r="G389" s="13">
        <f t="shared" si="84"/>
        <v>0</v>
      </c>
      <c r="H389" s="13">
        <f t="shared" si="85"/>
        <v>0</v>
      </c>
      <c r="I389" s="34">
        <f t="shared" si="86"/>
        <v>0</v>
      </c>
      <c r="J389" s="34">
        <f t="shared" si="87"/>
        <v>0</v>
      </c>
      <c r="K389" s="34">
        <f t="shared" si="88"/>
        <v>0</v>
      </c>
      <c r="L389" s="34">
        <f t="shared" si="89"/>
        <v>0</v>
      </c>
      <c r="M389">
        <f t="shared" si="90"/>
        <v>0</v>
      </c>
    </row>
    <row r="390" spans="1:13" x14ac:dyDescent="0.35">
      <c r="A390">
        <f t="shared" si="78"/>
        <v>2035</v>
      </c>
      <c r="B390" t="str">
        <f t="shared" si="79"/>
        <v>Project</v>
      </c>
      <c r="C390">
        <f t="shared" si="80"/>
        <v>0</v>
      </c>
      <c r="D390">
        <f t="shared" si="81"/>
        <v>0</v>
      </c>
      <c r="E390">
        <f t="shared" si="82"/>
        <v>0</v>
      </c>
      <c r="F390" s="13">
        <f t="shared" si="83"/>
        <v>0</v>
      </c>
      <c r="G390" s="13">
        <f t="shared" si="84"/>
        <v>0</v>
      </c>
      <c r="H390" s="13">
        <f t="shared" si="85"/>
        <v>0</v>
      </c>
      <c r="I390" s="34">
        <f t="shared" si="86"/>
        <v>0</v>
      </c>
      <c r="J390" s="34">
        <f t="shared" si="87"/>
        <v>0</v>
      </c>
      <c r="K390" s="34">
        <f t="shared" si="88"/>
        <v>0</v>
      </c>
      <c r="L390" s="34">
        <f t="shared" si="89"/>
        <v>0</v>
      </c>
      <c r="M390">
        <f t="shared" si="90"/>
        <v>0</v>
      </c>
    </row>
    <row r="391" spans="1:13" x14ac:dyDescent="0.35">
      <c r="A391">
        <f t="shared" si="78"/>
        <v>2035</v>
      </c>
      <c r="B391" t="str">
        <f t="shared" si="79"/>
        <v>Project</v>
      </c>
      <c r="C391">
        <f t="shared" si="80"/>
        <v>0</v>
      </c>
      <c r="D391">
        <f t="shared" si="81"/>
        <v>0</v>
      </c>
      <c r="E391">
        <f t="shared" si="82"/>
        <v>0</v>
      </c>
      <c r="F391" s="13">
        <f t="shared" si="83"/>
        <v>0</v>
      </c>
      <c r="G391" s="13">
        <f t="shared" si="84"/>
        <v>0</v>
      </c>
      <c r="H391" s="13">
        <f t="shared" si="85"/>
        <v>0</v>
      </c>
      <c r="I391" s="34">
        <f t="shared" si="86"/>
        <v>0</v>
      </c>
      <c r="J391" s="34">
        <f t="shared" si="87"/>
        <v>0</v>
      </c>
      <c r="K391" s="34">
        <f t="shared" si="88"/>
        <v>0</v>
      </c>
      <c r="L391" s="34">
        <f t="shared" si="89"/>
        <v>0</v>
      </c>
      <c r="M391">
        <f t="shared" si="90"/>
        <v>0</v>
      </c>
    </row>
    <row r="392" spans="1:13" x14ac:dyDescent="0.35">
      <c r="A392">
        <f t="shared" si="78"/>
        <v>2035</v>
      </c>
      <c r="B392" t="str">
        <f t="shared" si="79"/>
        <v>Project</v>
      </c>
      <c r="C392">
        <f t="shared" si="80"/>
        <v>0</v>
      </c>
      <c r="D392">
        <f t="shared" si="81"/>
        <v>0</v>
      </c>
      <c r="E392">
        <f t="shared" si="82"/>
        <v>0</v>
      </c>
      <c r="F392" s="13">
        <f t="shared" si="83"/>
        <v>0</v>
      </c>
      <c r="G392" s="13">
        <f t="shared" si="84"/>
        <v>0</v>
      </c>
      <c r="H392" s="13">
        <f t="shared" si="85"/>
        <v>0</v>
      </c>
      <c r="I392" s="34">
        <f t="shared" si="86"/>
        <v>0</v>
      </c>
      <c r="J392" s="34">
        <f t="shared" si="87"/>
        <v>0</v>
      </c>
      <c r="K392" s="34">
        <f t="shared" si="88"/>
        <v>0</v>
      </c>
      <c r="L392" s="34">
        <f t="shared" si="89"/>
        <v>0</v>
      </c>
      <c r="M392">
        <f t="shared" si="90"/>
        <v>0</v>
      </c>
    </row>
    <row r="393" spans="1:13" x14ac:dyDescent="0.35">
      <c r="A393">
        <f t="shared" si="78"/>
        <v>2035</v>
      </c>
      <c r="B393" t="str">
        <f t="shared" si="79"/>
        <v>Project</v>
      </c>
      <c r="C393">
        <f t="shared" si="80"/>
        <v>0</v>
      </c>
      <c r="D393">
        <f t="shared" si="81"/>
        <v>0</v>
      </c>
      <c r="E393">
        <f t="shared" si="82"/>
        <v>0</v>
      </c>
      <c r="F393" s="13">
        <f t="shared" si="83"/>
        <v>0</v>
      </c>
      <c r="G393" s="13">
        <f t="shared" si="84"/>
        <v>0</v>
      </c>
      <c r="H393" s="13">
        <f t="shared" si="85"/>
        <v>0</v>
      </c>
      <c r="I393" s="34">
        <f t="shared" si="86"/>
        <v>0</v>
      </c>
      <c r="J393" s="34">
        <f t="shared" si="87"/>
        <v>0</v>
      </c>
      <c r="K393" s="34">
        <f t="shared" si="88"/>
        <v>0</v>
      </c>
      <c r="L393" s="34">
        <f t="shared" si="89"/>
        <v>0</v>
      </c>
      <c r="M393">
        <f t="shared" si="90"/>
        <v>0</v>
      </c>
    </row>
    <row r="394" spans="1:13" x14ac:dyDescent="0.35">
      <c r="A394">
        <f t="shared" si="78"/>
        <v>2035</v>
      </c>
      <c r="B394" t="str">
        <f t="shared" si="79"/>
        <v>Project</v>
      </c>
      <c r="C394">
        <f t="shared" si="80"/>
        <v>0</v>
      </c>
      <c r="D394">
        <f t="shared" si="81"/>
        <v>0</v>
      </c>
      <c r="E394">
        <f t="shared" si="82"/>
        <v>0</v>
      </c>
      <c r="F394" s="13">
        <f t="shared" si="83"/>
        <v>0</v>
      </c>
      <c r="G394" s="13">
        <f t="shared" si="84"/>
        <v>0</v>
      </c>
      <c r="H394" s="13">
        <f t="shared" si="85"/>
        <v>0</v>
      </c>
      <c r="I394" s="34">
        <f t="shared" si="86"/>
        <v>0</v>
      </c>
      <c r="J394" s="34">
        <f t="shared" si="87"/>
        <v>0</v>
      </c>
      <c r="K394" s="34">
        <f t="shared" si="88"/>
        <v>0</v>
      </c>
      <c r="L394" s="34">
        <f t="shared" si="89"/>
        <v>0</v>
      </c>
      <c r="M394">
        <f t="shared" si="90"/>
        <v>0</v>
      </c>
    </row>
    <row r="395" spans="1:13" x14ac:dyDescent="0.35">
      <c r="A395">
        <f t="shared" si="78"/>
        <v>2035</v>
      </c>
      <c r="B395" t="str">
        <f t="shared" si="79"/>
        <v>Project</v>
      </c>
      <c r="C395">
        <f t="shared" si="80"/>
        <v>0</v>
      </c>
      <c r="D395">
        <f t="shared" si="81"/>
        <v>0</v>
      </c>
      <c r="E395">
        <f t="shared" si="82"/>
        <v>0</v>
      </c>
      <c r="F395" s="13">
        <f t="shared" si="83"/>
        <v>0</v>
      </c>
      <c r="G395" s="13">
        <f t="shared" si="84"/>
        <v>0</v>
      </c>
      <c r="H395" s="13">
        <f t="shared" si="85"/>
        <v>0</v>
      </c>
      <c r="I395" s="34">
        <f t="shared" si="86"/>
        <v>0</v>
      </c>
      <c r="J395" s="34">
        <f t="shared" si="87"/>
        <v>0</v>
      </c>
      <c r="K395" s="34">
        <f t="shared" si="88"/>
        <v>0</v>
      </c>
      <c r="L395" s="34">
        <f t="shared" si="89"/>
        <v>0</v>
      </c>
      <c r="M395">
        <f t="shared" si="90"/>
        <v>0</v>
      </c>
    </row>
    <row r="396" spans="1:13" x14ac:dyDescent="0.35">
      <c r="A396">
        <f t="shared" si="78"/>
        <v>2035</v>
      </c>
      <c r="B396" t="str">
        <f t="shared" si="79"/>
        <v>Project</v>
      </c>
      <c r="C396">
        <f t="shared" si="80"/>
        <v>0</v>
      </c>
      <c r="D396">
        <f t="shared" si="81"/>
        <v>0</v>
      </c>
      <c r="E396">
        <f t="shared" si="82"/>
        <v>0</v>
      </c>
      <c r="F396" s="13">
        <f t="shared" si="83"/>
        <v>0</v>
      </c>
      <c r="G396" s="13">
        <f t="shared" si="84"/>
        <v>0</v>
      </c>
      <c r="H396" s="13">
        <f t="shared" si="85"/>
        <v>0</v>
      </c>
      <c r="I396" s="34">
        <f t="shared" si="86"/>
        <v>0</v>
      </c>
      <c r="J396" s="34">
        <f t="shared" si="87"/>
        <v>0</v>
      </c>
      <c r="K396" s="34">
        <f t="shared" si="88"/>
        <v>0</v>
      </c>
      <c r="L396" s="34">
        <f t="shared" si="89"/>
        <v>0</v>
      </c>
      <c r="M396">
        <f t="shared" si="90"/>
        <v>0</v>
      </c>
    </row>
    <row r="397" spans="1:13" x14ac:dyDescent="0.35">
      <c r="A397">
        <f t="shared" si="78"/>
        <v>2035</v>
      </c>
      <c r="B397" t="str">
        <f t="shared" si="79"/>
        <v>Project</v>
      </c>
      <c r="C397">
        <f t="shared" si="80"/>
        <v>0</v>
      </c>
      <c r="D397">
        <f t="shared" si="81"/>
        <v>0</v>
      </c>
      <c r="E397">
        <f t="shared" si="82"/>
        <v>0</v>
      </c>
      <c r="F397" s="13">
        <f t="shared" si="83"/>
        <v>0</v>
      </c>
      <c r="G397" s="13">
        <f t="shared" si="84"/>
        <v>0</v>
      </c>
      <c r="H397" s="13">
        <f t="shared" si="85"/>
        <v>0</v>
      </c>
      <c r="I397" s="34">
        <f t="shared" si="86"/>
        <v>0</v>
      </c>
      <c r="J397" s="34">
        <f t="shared" si="87"/>
        <v>0</v>
      </c>
      <c r="K397" s="34">
        <f t="shared" si="88"/>
        <v>0</v>
      </c>
      <c r="L397" s="34">
        <f t="shared" si="89"/>
        <v>0</v>
      </c>
      <c r="M397">
        <f t="shared" si="90"/>
        <v>0</v>
      </c>
    </row>
    <row r="398" spans="1:13" x14ac:dyDescent="0.35">
      <c r="A398">
        <f t="shared" si="78"/>
        <v>2035</v>
      </c>
      <c r="B398" t="str">
        <f t="shared" si="79"/>
        <v>Project</v>
      </c>
      <c r="C398">
        <f t="shared" si="80"/>
        <v>0</v>
      </c>
      <c r="D398">
        <f t="shared" si="81"/>
        <v>0</v>
      </c>
      <c r="E398">
        <f t="shared" si="82"/>
        <v>0</v>
      </c>
      <c r="F398" s="13">
        <f t="shared" si="83"/>
        <v>0</v>
      </c>
      <c r="G398" s="13">
        <f t="shared" si="84"/>
        <v>0</v>
      </c>
      <c r="H398" s="13">
        <f t="shared" si="85"/>
        <v>0</v>
      </c>
      <c r="I398" s="34">
        <f t="shared" si="86"/>
        <v>0</v>
      </c>
      <c r="J398" s="34">
        <f t="shared" si="87"/>
        <v>0</v>
      </c>
      <c r="K398" s="34">
        <f t="shared" si="88"/>
        <v>0</v>
      </c>
      <c r="L398" s="34">
        <f t="shared" si="89"/>
        <v>0</v>
      </c>
      <c r="M398">
        <f t="shared" si="90"/>
        <v>0</v>
      </c>
    </row>
    <row r="399" spans="1:13" x14ac:dyDescent="0.35">
      <c r="A399">
        <f t="shared" si="78"/>
        <v>2035</v>
      </c>
      <c r="B399" t="str">
        <f t="shared" si="79"/>
        <v>Project</v>
      </c>
      <c r="C399">
        <f t="shared" si="80"/>
        <v>0</v>
      </c>
      <c r="D399">
        <f t="shared" si="81"/>
        <v>0</v>
      </c>
      <c r="E399">
        <f t="shared" si="82"/>
        <v>0</v>
      </c>
      <c r="F399" s="13">
        <f t="shared" si="83"/>
        <v>0</v>
      </c>
      <c r="G399" s="13">
        <f t="shared" si="84"/>
        <v>0</v>
      </c>
      <c r="H399" s="13">
        <f t="shared" si="85"/>
        <v>0</v>
      </c>
      <c r="I399" s="34">
        <f t="shared" si="86"/>
        <v>0</v>
      </c>
      <c r="J399" s="34">
        <f t="shared" si="87"/>
        <v>0</v>
      </c>
      <c r="K399" s="34">
        <f t="shared" si="88"/>
        <v>0</v>
      </c>
      <c r="L399" s="34">
        <f t="shared" si="89"/>
        <v>0</v>
      </c>
      <c r="M399">
        <f t="shared" si="90"/>
        <v>0</v>
      </c>
    </row>
    <row r="400" spans="1:13" x14ac:dyDescent="0.35">
      <c r="A400">
        <f t="shared" si="78"/>
        <v>2035</v>
      </c>
      <c r="B400" t="str">
        <f t="shared" si="79"/>
        <v>Project</v>
      </c>
      <c r="C400">
        <f t="shared" si="80"/>
        <v>0</v>
      </c>
      <c r="D400">
        <f t="shared" si="81"/>
        <v>0</v>
      </c>
      <c r="E400">
        <f t="shared" si="82"/>
        <v>0</v>
      </c>
      <c r="F400" s="13">
        <f t="shared" si="83"/>
        <v>0</v>
      </c>
      <c r="G400" s="13">
        <f t="shared" si="84"/>
        <v>0</v>
      </c>
      <c r="H400" s="13">
        <f t="shared" si="85"/>
        <v>0</v>
      </c>
      <c r="I400" s="34">
        <f t="shared" si="86"/>
        <v>0</v>
      </c>
      <c r="J400" s="34">
        <f t="shared" si="87"/>
        <v>0</v>
      </c>
      <c r="K400" s="34">
        <f t="shared" si="88"/>
        <v>0</v>
      </c>
      <c r="L400" s="34">
        <f t="shared" si="89"/>
        <v>0</v>
      </c>
      <c r="M400">
        <f t="shared" si="90"/>
        <v>0</v>
      </c>
    </row>
    <row r="401" spans="1:13" x14ac:dyDescent="0.35">
      <c r="A401">
        <f t="shared" si="78"/>
        <v>2035</v>
      </c>
      <c r="B401" t="str">
        <f t="shared" si="79"/>
        <v>Project</v>
      </c>
      <c r="C401">
        <f t="shared" si="80"/>
        <v>0</v>
      </c>
      <c r="D401">
        <f t="shared" si="81"/>
        <v>0</v>
      </c>
      <c r="E401">
        <f t="shared" si="82"/>
        <v>0</v>
      </c>
      <c r="F401" s="13">
        <f t="shared" si="83"/>
        <v>0</v>
      </c>
      <c r="G401" s="13">
        <f t="shared" si="84"/>
        <v>0</v>
      </c>
      <c r="H401" s="13">
        <f t="shared" si="85"/>
        <v>0</v>
      </c>
      <c r="I401" s="34">
        <f t="shared" si="86"/>
        <v>0</v>
      </c>
      <c r="J401" s="34">
        <f t="shared" si="87"/>
        <v>0</v>
      </c>
      <c r="K401" s="34">
        <f t="shared" si="88"/>
        <v>0</v>
      </c>
      <c r="L401" s="34">
        <f t="shared" si="89"/>
        <v>0</v>
      </c>
      <c r="M401">
        <f t="shared" si="90"/>
        <v>0</v>
      </c>
    </row>
    <row r="402" spans="1:13" x14ac:dyDescent="0.35">
      <c r="A402">
        <f t="shared" si="78"/>
        <v>2035</v>
      </c>
      <c r="B402" t="str">
        <f t="shared" si="79"/>
        <v>Project</v>
      </c>
      <c r="C402">
        <f t="shared" si="80"/>
        <v>0</v>
      </c>
      <c r="D402">
        <f t="shared" si="81"/>
        <v>0</v>
      </c>
      <c r="E402">
        <f t="shared" si="82"/>
        <v>0</v>
      </c>
      <c r="F402" s="13">
        <f t="shared" si="83"/>
        <v>0</v>
      </c>
      <c r="G402" s="13">
        <f t="shared" si="84"/>
        <v>0</v>
      </c>
      <c r="H402" s="13">
        <f t="shared" si="85"/>
        <v>0</v>
      </c>
      <c r="I402" s="34">
        <f t="shared" si="86"/>
        <v>0</v>
      </c>
      <c r="J402" s="34">
        <f t="shared" si="87"/>
        <v>0</v>
      </c>
      <c r="K402" s="34">
        <f t="shared" si="88"/>
        <v>0</v>
      </c>
      <c r="L402" s="34">
        <f t="shared" si="89"/>
        <v>0</v>
      </c>
      <c r="M402">
        <f t="shared" si="90"/>
        <v>0</v>
      </c>
    </row>
    <row r="403" spans="1:13" x14ac:dyDescent="0.35">
      <c r="A403">
        <f t="shared" si="78"/>
        <v>2035</v>
      </c>
      <c r="B403" t="str">
        <f t="shared" si="79"/>
        <v>Project</v>
      </c>
      <c r="C403">
        <f t="shared" si="80"/>
        <v>0</v>
      </c>
      <c r="D403">
        <f t="shared" si="81"/>
        <v>0</v>
      </c>
      <c r="E403">
        <f t="shared" si="82"/>
        <v>0</v>
      </c>
      <c r="F403" s="13">
        <f t="shared" si="83"/>
        <v>0</v>
      </c>
      <c r="G403" s="13">
        <f t="shared" si="84"/>
        <v>0</v>
      </c>
      <c r="H403" s="13">
        <f t="shared" si="85"/>
        <v>0</v>
      </c>
      <c r="I403" s="34">
        <f t="shared" si="86"/>
        <v>0</v>
      </c>
      <c r="J403" s="34">
        <f t="shared" si="87"/>
        <v>0</v>
      </c>
      <c r="K403" s="34">
        <f t="shared" si="88"/>
        <v>0</v>
      </c>
      <c r="L403" s="34">
        <f t="shared" si="89"/>
        <v>0</v>
      </c>
      <c r="M403">
        <f t="shared" si="90"/>
        <v>0</v>
      </c>
    </row>
  </sheetData>
  <pageMargins left="0.75" right="0.75" top="1" bottom="1" header="0.5" footer="0.5"/>
  <pageSetup orientation="portrait" horizontalDpi="4294967292" verticalDpi="4294967292"/>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30</vt:i4>
      </vt:variant>
    </vt:vector>
  </HeadingPairs>
  <TitlesOfParts>
    <vt:vector size="40" baseType="lpstr">
      <vt:lpstr>Home</vt:lpstr>
      <vt:lpstr>Instructions</vt:lpstr>
      <vt:lpstr>TOM</vt:lpstr>
      <vt:lpstr>BCA</vt:lpstr>
      <vt:lpstr>Daily Benefits - User Class</vt:lpstr>
      <vt:lpstr>Daily Benefits - Time Period</vt:lpstr>
      <vt:lpstr>Daily Benefits - Segment</vt:lpstr>
      <vt:lpstr>Annual Benefits</vt:lpstr>
      <vt:lpstr>Results</vt:lpstr>
      <vt:lpstr>Operations Details</vt:lpstr>
      <vt:lpstr>Cases</vt:lpstr>
      <vt:lpstr>Current_Window</vt:lpstr>
      <vt:lpstr>Default_Parameters</vt:lpstr>
      <vt:lpstr>Directions</vt:lpstr>
      <vt:lpstr>Lanes</vt:lpstr>
      <vt:lpstr>Loop_Index</vt:lpstr>
      <vt:lpstr>Model_Years</vt:lpstr>
      <vt:lpstr>Num_Segments</vt:lpstr>
      <vt:lpstr>Num_Windows</vt:lpstr>
      <vt:lpstr>Objectives</vt:lpstr>
      <vt:lpstr>BCA!Print_Area</vt:lpstr>
      <vt:lpstr>Results</vt:lpstr>
      <vt:lpstr>Segment_Data</vt:lpstr>
      <vt:lpstr>Segment_Lengths</vt:lpstr>
      <vt:lpstr>Segment_Names</vt:lpstr>
      <vt:lpstr>Stored_Num_Segments</vt:lpstr>
      <vt:lpstr>Time_Period_Optimization_Methods</vt:lpstr>
      <vt:lpstr>Time_Period_Times</vt:lpstr>
      <vt:lpstr>Time_Periods</vt:lpstr>
      <vt:lpstr>User_Class_Emissions_Classes</vt:lpstr>
      <vt:lpstr>User_Class_PCEs</vt:lpstr>
      <vt:lpstr>User_Class_Toll_Status</vt:lpstr>
      <vt:lpstr>User_Class_VOTs</vt:lpstr>
      <vt:lpstr>User_Classes</vt:lpstr>
      <vt:lpstr>User_Input</vt:lpstr>
      <vt:lpstr>Volumes</vt:lpstr>
      <vt:lpstr>Window_ID</vt:lpstr>
      <vt:lpstr>Window_Info</vt:lpstr>
      <vt:lpstr>Window_Names</vt:lpstr>
      <vt:lpstr>Window_Types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 Batten, Devon Cartwright-Smith</dc:creator>
  <cp:lastModifiedBy>Swisher, Forrest M.</cp:lastModifiedBy>
  <cp:lastPrinted>2011-12-22T15:14:24Z</cp:lastPrinted>
  <dcterms:created xsi:type="dcterms:W3CDTF">2011-07-17T16:10:34Z</dcterms:created>
  <dcterms:modified xsi:type="dcterms:W3CDTF">2016-06-28T16:32:03Z</dcterms:modified>
</cp:coreProperties>
</file>