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15" yWindow="120" windowWidth="20430" windowHeight="11640"/>
  </bookViews>
  <sheets>
    <sheet name="Running" sheetId="1" r:id="rId1"/>
    <sheet name="Sheet3" sheetId="3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3" i="1" l="1"/>
  <c r="J183" i="1"/>
  <c r="H184" i="1"/>
  <c r="J184" i="1"/>
  <c r="H185" i="1"/>
  <c r="K185" i="1" s="1"/>
  <c r="J185" i="1"/>
  <c r="H186" i="1"/>
  <c r="K186" i="1" s="1"/>
  <c r="J186" i="1"/>
  <c r="H187" i="1"/>
  <c r="K187" i="1" s="1"/>
  <c r="J187" i="1"/>
  <c r="H188" i="1"/>
  <c r="K188" i="1" s="1"/>
  <c r="J188" i="1"/>
  <c r="H189" i="1"/>
  <c r="K189" i="1" s="1"/>
  <c r="J189" i="1"/>
  <c r="H190" i="1"/>
  <c r="K190" i="1" s="1"/>
  <c r="J190" i="1"/>
  <c r="I179" i="1"/>
  <c r="J178" i="1"/>
  <c r="K178" i="1" s="1"/>
  <c r="J179" i="1"/>
  <c r="K179" i="1" s="1"/>
  <c r="J180" i="1"/>
  <c r="J181" i="1"/>
  <c r="K181" i="1" s="1"/>
  <c r="J182" i="1"/>
  <c r="K182" i="1" s="1"/>
  <c r="H178" i="1"/>
  <c r="H179" i="1"/>
  <c r="H180" i="1"/>
  <c r="K180" i="1" s="1"/>
  <c r="H181" i="1"/>
  <c r="H182" i="1"/>
  <c r="K163" i="1"/>
  <c r="K165" i="1"/>
  <c r="K166" i="1"/>
  <c r="K167" i="1"/>
  <c r="K168" i="1"/>
  <c r="J163" i="1"/>
  <c r="J164" i="1"/>
  <c r="J165" i="1"/>
  <c r="J166" i="1"/>
  <c r="J167" i="1"/>
  <c r="J168" i="1"/>
  <c r="J169" i="1"/>
  <c r="J170" i="1"/>
  <c r="K170" i="1" s="1"/>
  <c r="J171" i="1"/>
  <c r="K171" i="1" s="1"/>
  <c r="J172" i="1"/>
  <c r="J173" i="1"/>
  <c r="J174" i="1"/>
  <c r="K174" i="1" s="1"/>
  <c r="J175" i="1"/>
  <c r="K175" i="1" s="1"/>
  <c r="J176" i="1"/>
  <c r="J177" i="1"/>
  <c r="K177" i="1" s="1"/>
  <c r="H163" i="1"/>
  <c r="H164" i="1"/>
  <c r="K164" i="1" s="1"/>
  <c r="H165" i="1"/>
  <c r="H166" i="1"/>
  <c r="H167" i="1"/>
  <c r="H168" i="1"/>
  <c r="H169" i="1"/>
  <c r="K169" i="1" s="1"/>
  <c r="H170" i="1"/>
  <c r="H171" i="1"/>
  <c r="H172" i="1"/>
  <c r="K172" i="1" s="1"/>
  <c r="H173" i="1"/>
  <c r="H174" i="1"/>
  <c r="H175" i="1"/>
  <c r="H176" i="1"/>
  <c r="H177" i="1"/>
  <c r="F160" i="1"/>
  <c r="F155" i="1"/>
  <c r="F154" i="1"/>
  <c r="F153" i="1"/>
  <c r="J120" i="1"/>
  <c r="H120" i="1"/>
  <c r="K184" i="1" l="1"/>
  <c r="K183" i="1"/>
  <c r="K176" i="1"/>
  <c r="K173" i="1"/>
  <c r="K120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H126" i="1"/>
  <c r="K126" i="1" s="1"/>
  <c r="H127" i="1"/>
  <c r="K127" i="1" s="1"/>
  <c r="H128" i="1"/>
  <c r="K128" i="1" s="1"/>
  <c r="H129" i="1"/>
  <c r="K129" i="1" s="1"/>
  <c r="H130" i="1"/>
  <c r="K130" i="1" s="1"/>
  <c r="H131" i="1"/>
  <c r="K131" i="1" s="1"/>
  <c r="H132" i="1"/>
  <c r="K132" i="1" s="1"/>
  <c r="H133" i="1"/>
  <c r="K133" i="1" s="1"/>
  <c r="H134" i="1"/>
  <c r="K134" i="1" s="1"/>
  <c r="H135" i="1"/>
  <c r="K135" i="1" s="1"/>
  <c r="H136" i="1"/>
  <c r="K136" i="1" s="1"/>
  <c r="H137" i="1"/>
  <c r="K137" i="1" s="1"/>
  <c r="H138" i="1"/>
  <c r="K138" i="1" s="1"/>
  <c r="H139" i="1"/>
  <c r="K139" i="1" s="1"/>
  <c r="H140" i="1"/>
  <c r="K140" i="1" s="1"/>
  <c r="H141" i="1"/>
  <c r="K141" i="1" s="1"/>
  <c r="H142" i="1"/>
  <c r="K142" i="1" s="1"/>
  <c r="H143" i="1"/>
  <c r="K143" i="1" s="1"/>
  <c r="H144" i="1"/>
  <c r="K144" i="1" s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F124" i="1"/>
  <c r="K150" i="1" l="1"/>
  <c r="K149" i="1"/>
  <c r="K147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48" i="1"/>
  <c r="K145" i="1"/>
  <c r="K146" i="1"/>
  <c r="F121" i="1"/>
  <c r="F130" i="1"/>
  <c r="F131" i="1"/>
  <c r="F111" i="1"/>
  <c r="H122" i="1" l="1"/>
  <c r="J122" i="1"/>
  <c r="H123" i="1"/>
  <c r="J123" i="1"/>
  <c r="K123" i="1" s="1"/>
  <c r="H124" i="1"/>
  <c r="J124" i="1"/>
  <c r="K124" i="1" s="1"/>
  <c r="H125" i="1"/>
  <c r="J125" i="1"/>
  <c r="K125" i="1" s="1"/>
  <c r="J114" i="1"/>
  <c r="J115" i="1"/>
  <c r="K115" i="1" s="1"/>
  <c r="J116" i="1"/>
  <c r="J117" i="1"/>
  <c r="K117" i="1" s="1"/>
  <c r="J118" i="1"/>
  <c r="J119" i="1"/>
  <c r="J121" i="1"/>
  <c r="H114" i="1"/>
  <c r="H115" i="1"/>
  <c r="H116" i="1"/>
  <c r="H117" i="1"/>
  <c r="H118" i="1"/>
  <c r="H119" i="1"/>
  <c r="H121" i="1"/>
  <c r="H113" i="1"/>
  <c r="J113" i="1"/>
  <c r="K121" i="1" l="1"/>
  <c r="K116" i="1"/>
  <c r="K118" i="1"/>
  <c r="K122" i="1"/>
  <c r="K119" i="1"/>
  <c r="K113" i="1"/>
  <c r="K114" i="1"/>
  <c r="F110" i="1"/>
  <c r="H110" i="1" s="1"/>
  <c r="K110" i="1" s="1"/>
  <c r="J108" i="1"/>
  <c r="H108" i="1"/>
  <c r="K108" i="1" s="1"/>
  <c r="J109" i="1"/>
  <c r="H109" i="1"/>
  <c r="K109" i="1" s="1"/>
  <c r="J110" i="1"/>
  <c r="J107" i="1"/>
  <c r="J111" i="1"/>
  <c r="K111" i="1" s="1"/>
  <c r="J112" i="1"/>
  <c r="H107" i="1"/>
  <c r="K107" i="1" s="1"/>
  <c r="H111" i="1"/>
  <c r="H112" i="1"/>
  <c r="J102" i="1"/>
  <c r="H102" i="1"/>
  <c r="K102" i="1" s="1"/>
  <c r="H91" i="1"/>
  <c r="K91" i="1"/>
  <c r="J103" i="1"/>
  <c r="H103" i="1"/>
  <c r="K103" i="1" s="1"/>
  <c r="J104" i="1"/>
  <c r="H104" i="1"/>
  <c r="K104" i="1" s="1"/>
  <c r="J105" i="1"/>
  <c r="H105" i="1"/>
  <c r="K105" i="1"/>
  <c r="J106" i="1"/>
  <c r="H106" i="1"/>
  <c r="K106" i="1" s="1"/>
  <c r="F95" i="1"/>
  <c r="H95" i="1" s="1"/>
  <c r="K95" i="1" s="1"/>
  <c r="F88" i="1"/>
  <c r="H88" i="1"/>
  <c r="K88" i="1" s="1"/>
  <c r="F74" i="1"/>
  <c r="J74" i="1" s="1"/>
  <c r="H74" i="1"/>
  <c r="K74" i="1" s="1"/>
  <c r="J61" i="1"/>
  <c r="H61" i="1"/>
  <c r="K61" i="1" s="1"/>
  <c r="H9" i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/>
  <c r="H17" i="1"/>
  <c r="K17" i="1" s="1"/>
  <c r="H18" i="1"/>
  <c r="J18" i="1"/>
  <c r="H19" i="1"/>
  <c r="K19" i="1" s="1"/>
  <c r="H20" i="1"/>
  <c r="K20" i="1"/>
  <c r="H21" i="1"/>
  <c r="K21" i="1" s="1"/>
  <c r="H22" i="1"/>
  <c r="K22" i="1" s="1"/>
  <c r="H23" i="1"/>
  <c r="K23" i="1" s="1"/>
  <c r="H24" i="1"/>
  <c r="K24" i="1" s="1"/>
  <c r="H25" i="1"/>
  <c r="K25" i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F32" i="1"/>
  <c r="H32" i="1"/>
  <c r="K32" i="1"/>
  <c r="H33" i="1"/>
  <c r="K33" i="1" s="1"/>
  <c r="H34" i="1"/>
  <c r="K34" i="1" s="1"/>
  <c r="H35" i="1"/>
  <c r="K35" i="1" s="1"/>
  <c r="H36" i="1"/>
  <c r="K36" i="1" s="1"/>
  <c r="F37" i="1"/>
  <c r="H37" i="1"/>
  <c r="K37" i="1"/>
  <c r="F38" i="1"/>
  <c r="H38" i="1"/>
  <c r="K38" i="1" s="1"/>
  <c r="F39" i="1"/>
  <c r="H39" i="1"/>
  <c r="K39" i="1" s="1"/>
  <c r="F40" i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/>
  <c r="H53" i="1"/>
  <c r="K53" i="1" s="1"/>
  <c r="H54" i="1"/>
  <c r="K54" i="1" s="1"/>
  <c r="H55" i="1"/>
  <c r="K55" i="1" s="1"/>
  <c r="H56" i="1"/>
  <c r="K56" i="1" s="1"/>
  <c r="H57" i="1"/>
  <c r="K57" i="1" s="1"/>
  <c r="H58" i="1"/>
  <c r="K58" i="1" s="1"/>
  <c r="H59" i="1"/>
  <c r="K59" i="1" s="1"/>
  <c r="H60" i="1"/>
  <c r="K60" i="1" s="1"/>
  <c r="H62" i="1"/>
  <c r="K62" i="1" s="1"/>
  <c r="H63" i="1"/>
  <c r="K63" i="1"/>
  <c r="J60" i="1"/>
  <c r="J62" i="1"/>
  <c r="J63" i="1"/>
  <c r="H64" i="1"/>
  <c r="K64" i="1" s="1"/>
  <c r="J64" i="1"/>
  <c r="F65" i="1"/>
  <c r="H65" i="1"/>
  <c r="K65" i="1" s="1"/>
  <c r="J65" i="1"/>
  <c r="H66" i="1"/>
  <c r="K66" i="1" s="1"/>
  <c r="J66" i="1"/>
  <c r="H67" i="1"/>
  <c r="K67" i="1" s="1"/>
  <c r="J67" i="1"/>
  <c r="H68" i="1"/>
  <c r="K68" i="1" s="1"/>
  <c r="J68" i="1"/>
  <c r="H69" i="1"/>
  <c r="K69" i="1" s="1"/>
  <c r="J69" i="1"/>
  <c r="H70" i="1"/>
  <c r="K70" i="1" s="1"/>
  <c r="J70" i="1"/>
  <c r="H71" i="1"/>
  <c r="K71" i="1"/>
  <c r="J71" i="1"/>
  <c r="H72" i="1"/>
  <c r="K72" i="1" s="1"/>
  <c r="J72" i="1"/>
  <c r="H73" i="1"/>
  <c r="K73" i="1" s="1"/>
  <c r="J73" i="1"/>
  <c r="H75" i="1"/>
  <c r="J75" i="1"/>
  <c r="H76" i="1"/>
  <c r="K76" i="1" s="1"/>
  <c r="J76" i="1"/>
  <c r="H77" i="1"/>
  <c r="K77" i="1" s="1"/>
  <c r="J77" i="1"/>
  <c r="H78" i="1"/>
  <c r="J78" i="1"/>
  <c r="H79" i="1"/>
  <c r="K79" i="1" s="1"/>
  <c r="J79" i="1"/>
  <c r="H80" i="1"/>
  <c r="K80" i="1" s="1"/>
  <c r="J80" i="1"/>
  <c r="H81" i="1"/>
  <c r="K81" i="1" s="1"/>
  <c r="J81" i="1"/>
  <c r="H82" i="1"/>
  <c r="K82" i="1" s="1"/>
  <c r="J82" i="1"/>
  <c r="H83" i="1"/>
  <c r="J83" i="1"/>
  <c r="H84" i="1"/>
  <c r="K84" i="1" s="1"/>
  <c r="J84" i="1"/>
  <c r="H85" i="1"/>
  <c r="J85" i="1"/>
  <c r="K85" i="1"/>
  <c r="H86" i="1"/>
  <c r="J86" i="1"/>
  <c r="K86" i="1"/>
  <c r="H87" i="1"/>
  <c r="K87" i="1" s="1"/>
  <c r="J87" i="1"/>
  <c r="J88" i="1"/>
  <c r="H89" i="1"/>
  <c r="K89" i="1" s="1"/>
  <c r="J89" i="1"/>
  <c r="H90" i="1"/>
  <c r="J90" i="1"/>
  <c r="K90" i="1"/>
  <c r="J91" i="1"/>
  <c r="H92" i="1"/>
  <c r="K92" i="1" s="1"/>
  <c r="J92" i="1"/>
  <c r="H93" i="1"/>
  <c r="K93" i="1" s="1"/>
  <c r="J93" i="1"/>
  <c r="H94" i="1"/>
  <c r="K94" i="1" s="1"/>
  <c r="J94" i="1"/>
  <c r="J95" i="1"/>
  <c r="H96" i="1"/>
  <c r="K96" i="1" s="1"/>
  <c r="J96" i="1"/>
  <c r="H97" i="1"/>
  <c r="K97" i="1" s="1"/>
  <c r="J97" i="1"/>
  <c r="H98" i="1"/>
  <c r="K98" i="1" s="1"/>
  <c r="J98" i="1"/>
  <c r="H99" i="1"/>
  <c r="K99" i="1" s="1"/>
  <c r="J99" i="1"/>
  <c r="H100" i="1"/>
  <c r="K100" i="1" s="1"/>
  <c r="J100" i="1"/>
  <c r="H101" i="1"/>
  <c r="K101" i="1" s="1"/>
  <c r="J101" i="1"/>
  <c r="K83" i="1"/>
  <c r="K78" i="1"/>
  <c r="K75" i="1"/>
  <c r="J10" i="1"/>
  <c r="J11" i="1"/>
  <c r="J12" i="1"/>
  <c r="J13" i="1"/>
  <c r="J14" i="1"/>
  <c r="J15" i="1"/>
  <c r="J16" i="1"/>
  <c r="J1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9" i="1"/>
  <c r="K112" i="1" l="1"/>
  <c r="K9" i="1"/>
  <c r="L9" i="1"/>
  <c r="L10" i="1" s="1"/>
  <c r="L11" i="1" s="1"/>
  <c r="L12" i="1" s="1"/>
  <c r="L13" i="1" s="1"/>
  <c r="L14" i="1" s="1"/>
  <c r="L15" i="1" s="1"/>
  <c r="L16" i="1" s="1"/>
  <c r="L17" i="1" s="1"/>
  <c r="K18" i="1"/>
  <c r="L18" i="1" l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</calcChain>
</file>

<file path=xl/sharedStrings.xml><?xml version="1.0" encoding="utf-8"?>
<sst xmlns="http://schemas.openxmlformats.org/spreadsheetml/2006/main" count="495" uniqueCount="114">
  <si>
    <t>4W 4418 WSRTC Meeting Coordination, Western States Forum Travel Support and Website Maintenance (Task Order 4)</t>
  </si>
  <si>
    <t>Project Start Date:  5/1/2013</t>
  </si>
  <si>
    <t>Project End Date:  10/31/2014</t>
  </si>
  <si>
    <t>Balance</t>
  </si>
  <si>
    <t>Actual</t>
  </si>
  <si>
    <t>Estimate</t>
  </si>
  <si>
    <t>Transaction Date</t>
  </si>
  <si>
    <t>Billed Date</t>
  </si>
  <si>
    <t>Item</t>
  </si>
  <si>
    <t>IDCs Y/N</t>
  </si>
  <si>
    <t>Description</t>
  </si>
  <si>
    <t>Direct Cost</t>
  </si>
  <si>
    <t>IDC/F&amp;A</t>
  </si>
  <si>
    <t>Total Cost</t>
  </si>
  <si>
    <t>Comments</t>
  </si>
  <si>
    <t>IDC/F&amp;A rate</t>
  </si>
  <si>
    <t xml:space="preserve">Actual vs. Estimate-- all IDC/F&amp;A would be estimates except for the actual entry from AgBooks.  </t>
  </si>
  <si>
    <t>Benefits paid on previous month's effort.  Ex. Benefits paid in January are for December's effort and should correspond with Dec timesheet entries.</t>
  </si>
  <si>
    <t>Participant Support</t>
  </si>
  <si>
    <t>N</t>
  </si>
  <si>
    <t>Benefits</t>
  </si>
  <si>
    <t>IDC</t>
  </si>
  <si>
    <t>Payroll</t>
  </si>
  <si>
    <t>Y</t>
  </si>
  <si>
    <t>Checks</t>
  </si>
  <si>
    <t>May/June 2013 paid 6/30/13</t>
  </si>
  <si>
    <t>F&amp;A May/June 2013</t>
  </si>
  <si>
    <t>Long Distance</t>
  </si>
  <si>
    <t>Conference Call - 6/18/2013 meeting</t>
  </si>
  <si>
    <t>F&amp;A July 2013</t>
  </si>
  <si>
    <t>Conference Call - 8/28/2013 meeting</t>
  </si>
  <si>
    <t>F&amp;A August 2013</t>
  </si>
  <si>
    <t>F&amp;A September 2013</t>
  </si>
  <si>
    <t>Off Campus Printing</t>
  </si>
  <si>
    <t>Printing - WSF Call for Abstracts Cover Letter</t>
  </si>
  <si>
    <t>F&amp;A November 2013</t>
  </si>
  <si>
    <t>Printing - WSF Save the Date Postcards</t>
  </si>
  <si>
    <t xml:space="preserve">Printing - WSF Call for Abstracts  </t>
  </si>
  <si>
    <t>Consultant/Professional</t>
  </si>
  <si>
    <t>Event Planner - Western States Forum</t>
  </si>
  <si>
    <t>F&amp;A December 2013</t>
  </si>
  <si>
    <t>Office/Computer Supplies</t>
  </si>
  <si>
    <t>WSF supplies</t>
  </si>
  <si>
    <t>Postage</t>
  </si>
  <si>
    <t>Postage - WSF Call for Abstracts</t>
  </si>
  <si>
    <t>F&amp;A January 2014</t>
  </si>
  <si>
    <t>F&amp;A February 2014</t>
  </si>
  <si>
    <t>Printing - WSF Brochure</t>
  </si>
  <si>
    <t>Campus Services</t>
  </si>
  <si>
    <t>Printing - WSF Brochure Cover Letter</t>
  </si>
  <si>
    <t>Postage - WSF Brochure</t>
  </si>
  <si>
    <t>F&amp;A March 2014</t>
  </si>
  <si>
    <t>Workshops/Conference</t>
  </si>
  <si>
    <t>WSF Breakfast deposit</t>
  </si>
  <si>
    <t>WSF rentals</t>
  </si>
  <si>
    <t>Printing - WSF Brochure, Cover Letter</t>
  </si>
  <si>
    <t>Minor Tools/Inst/Equ</t>
  </si>
  <si>
    <t>Advertising</t>
  </si>
  <si>
    <t>WSF - marketing support</t>
  </si>
  <si>
    <t>Out-of-State Travel</t>
  </si>
  <si>
    <t>Educational Expense</t>
  </si>
  <si>
    <t>WSF - WTI meals</t>
  </si>
  <si>
    <t>WSF - WTI meals, breakfasts</t>
  </si>
  <si>
    <t>F&amp;A April 2014</t>
  </si>
  <si>
    <t>WSF meals</t>
  </si>
  <si>
    <t>WSF meals - breakfasts</t>
  </si>
  <si>
    <t>WSF - meeting refreshments, networking</t>
  </si>
  <si>
    <t>WSRTC meeting</t>
  </si>
  <si>
    <t>WSF supplies - name badge kit</t>
  </si>
  <si>
    <t xml:space="preserve">WSF - meeting room rental, linens </t>
  </si>
  <si>
    <t>Cmptrs/Acc &lt;$5,000</t>
  </si>
  <si>
    <t>Software</t>
  </si>
  <si>
    <t>WSF supplies - data card, mobile hot spot</t>
  </si>
  <si>
    <t>WSF - WTI meeting refreshments</t>
  </si>
  <si>
    <t>F&amp;A May 2014</t>
  </si>
  <si>
    <t>WSF - meeting refreshments</t>
  </si>
  <si>
    <t>WSF conference supplies</t>
  </si>
  <si>
    <t>WSF - Wednesday networking facility +</t>
  </si>
  <si>
    <t>WSF - WTI meeting refreshments, networking</t>
  </si>
  <si>
    <t>WSF - notebook cover pages</t>
  </si>
  <si>
    <t>F&amp;A June 2014</t>
  </si>
  <si>
    <t>WSF - guest fees</t>
  </si>
  <si>
    <t>WSF - printing notebook contents</t>
  </si>
  <si>
    <t>WSF - speaker travel support, lodging</t>
  </si>
  <si>
    <t>WSF - Speaker Recognition</t>
  </si>
  <si>
    <t>E-Waste</t>
  </si>
  <si>
    <t>Jun E-Scrap Charge</t>
  </si>
  <si>
    <t>Systems Lab Maintenance Fee</t>
  </si>
  <si>
    <t>WSF - printing name tags</t>
  </si>
  <si>
    <t>Registration Fees</t>
  </si>
  <si>
    <t>Out-of-State Lodging</t>
  </si>
  <si>
    <t>F&amp;A August 2014</t>
  </si>
  <si>
    <t>F&amp;A July 2014</t>
  </si>
  <si>
    <t>Out of State Mileage</t>
  </si>
  <si>
    <t>Out of State Meals</t>
  </si>
  <si>
    <t>F&amp;A September 2014</t>
  </si>
  <si>
    <t>Feb payroll paid March 2014</t>
  </si>
  <si>
    <t>March payroll paid April 2014</t>
  </si>
  <si>
    <t>April payroll paid May 2014</t>
  </si>
  <si>
    <t>May &amp; June 2014 payroll</t>
  </si>
  <si>
    <t>WSF - speaker recognition</t>
  </si>
  <si>
    <t>July payroll paid August 2014</t>
  </si>
  <si>
    <t>August payroll paid September 2014</t>
  </si>
  <si>
    <t>September payroll paid October</t>
  </si>
  <si>
    <t>Travel, June 2013</t>
  </si>
  <si>
    <t>Travel, NRITS 2013</t>
  </si>
  <si>
    <t>Payroll Corrections</t>
  </si>
  <si>
    <t>Travel, WSF 2014</t>
  </si>
  <si>
    <t>April 2014 - (see payroll corrections row 96)</t>
  </si>
  <si>
    <t>Travel, WSF 2014, Lodging</t>
  </si>
  <si>
    <t>WSF - speaker travel support</t>
  </si>
  <si>
    <t>Travel, WSF 2014, speaker</t>
  </si>
  <si>
    <t>Travel, NRITS 2014</t>
  </si>
  <si>
    <t>Payroll Correction (Aug. 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</si>
</sst>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0" xfId="0" applyNumberFormat="1" applyFont="1" applyFill="1"/>
    <xf numFmtId="165" fontId="0" fillId="0" borderId="0" xfId="0" applyNumberFormat="1"/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65" fontId="1" fillId="2" borderId="0" xfId="0" applyNumberFormat="1" applyFont="1" applyFill="1"/>
    <xf numFmtId="165" fontId="1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/>
    <xf numFmtId="0" fontId="4" fillId="0" borderId="0" xfId="0" applyFont="1"/>
    <xf numFmtId="165" fontId="5" fillId="0" borderId="0" xfId="0" applyNumberFormat="1" applyFont="1"/>
    <xf numFmtId="165" fontId="5" fillId="0" borderId="0" xfId="0" applyNumberFormat="1" applyFont="1" applyFill="1"/>
    <xf numFmtId="165" fontId="0" fillId="0" borderId="0" xfId="0" applyNumberFormat="1" applyFont="1"/>
    <xf numFmtId="165" fontId="1" fillId="0" borderId="0" xfId="0" applyNumberFormat="1" applyFont="1" applyAlignment="1">
      <alignment horizontal="center"/>
    </xf>
    <xf numFmtId="0" fontId="0" fillId="3" borderId="0" xfId="0" applyFill="1" applyAlignment="1">
      <alignment wrapText="1"/>
    </xf>
    <xf numFmtId="0" fontId="0" fillId="0" borderId="0" xfId="0" applyFill="1"/>
    <xf numFmtId="165" fontId="0" fillId="0" borderId="0" xfId="0" applyNumberFormat="1" applyFill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0"/>
  <sheetViews>
    <sheetView tabSelected="1" zoomScale="90" zoomScaleNormal="90" zoomScalePageLayoutView="90" workbookViewId="0">
      <pane ySplit="8" topLeftCell="A162" activePane="bottomLeft" state="frozen"/>
      <selection pane="bottomLeft" activeCell="O14" sqref="O14:P23"/>
    </sheetView>
  </sheetViews>
  <sheetFormatPr defaultColWidth="8.85546875" defaultRowHeight="15" x14ac:dyDescent="0.25"/>
  <cols>
    <col min="1" max="1" width="16.7109375" customWidth="1"/>
    <col min="2" max="2" width="11.42578125" bestFit="1" customWidth="1"/>
    <col min="3" max="3" width="22.85546875" bestFit="1" customWidth="1"/>
    <col min="4" max="4" width="8.7109375" style="12" bestFit="1" customWidth="1"/>
    <col min="5" max="5" width="51" bestFit="1" customWidth="1"/>
    <col min="6" max="6" width="12.7109375" style="6" bestFit="1" customWidth="1"/>
    <col min="7" max="7" width="10.7109375" style="6" customWidth="1"/>
    <col min="8" max="8" width="16.28515625" style="6" customWidth="1"/>
    <col min="9" max="10" width="12.7109375" style="6" customWidth="1"/>
    <col min="11" max="11" width="17" style="6" customWidth="1"/>
    <col min="12" max="12" width="13.28515625" style="6" customWidth="1"/>
    <col min="13" max="13" width="2.7109375" customWidth="1"/>
    <col min="14" max="14" width="38.85546875" customWidth="1"/>
    <col min="15" max="15" width="10.42578125" bestFit="1" customWidth="1"/>
    <col min="16" max="16" width="10" bestFit="1" customWidth="1"/>
  </cols>
  <sheetData>
    <row r="1" spans="1:17" x14ac:dyDescent="0.25">
      <c r="A1" s="1" t="s">
        <v>0</v>
      </c>
    </row>
    <row r="2" spans="1:17" x14ac:dyDescent="0.25">
      <c r="A2" s="1" t="s">
        <v>1</v>
      </c>
      <c r="J2" s="19" t="s">
        <v>16</v>
      </c>
      <c r="K2" s="19"/>
      <c r="L2" s="19"/>
      <c r="M2" s="19"/>
      <c r="N2" s="19"/>
      <c r="O2" s="19"/>
      <c r="P2" s="19"/>
      <c r="Q2" s="19"/>
    </row>
    <row r="3" spans="1:17" x14ac:dyDescent="0.25">
      <c r="A3" s="1" t="s">
        <v>2</v>
      </c>
      <c r="J3" t="s">
        <v>17</v>
      </c>
      <c r="K3"/>
      <c r="L3"/>
    </row>
    <row r="4" spans="1:17" x14ac:dyDescent="0.25">
      <c r="A4" s="1"/>
    </row>
    <row r="5" spans="1:17" x14ac:dyDescent="0.25">
      <c r="A5" s="1" t="s">
        <v>3</v>
      </c>
      <c r="F5" s="9" t="s">
        <v>15</v>
      </c>
      <c r="G5" s="5">
        <v>0.44</v>
      </c>
    </row>
    <row r="6" spans="1:17" x14ac:dyDescent="0.25">
      <c r="A6" s="1"/>
      <c r="B6" s="1"/>
      <c r="C6" s="1"/>
      <c r="D6" s="2"/>
      <c r="E6" s="1"/>
      <c r="F6" s="18" t="s">
        <v>4</v>
      </c>
      <c r="G6" s="18"/>
      <c r="H6" s="10"/>
      <c r="I6" s="18" t="s">
        <v>5</v>
      </c>
      <c r="J6" s="18"/>
      <c r="K6" s="7"/>
      <c r="L6" s="7"/>
      <c r="M6" s="1"/>
      <c r="N6" s="1"/>
    </row>
    <row r="7" spans="1:17" ht="15.75" thickBot="1" x14ac:dyDescent="0.3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8" t="s">
        <v>11</v>
      </c>
      <c r="G7" s="8" t="s">
        <v>12</v>
      </c>
      <c r="H7" s="8" t="s">
        <v>13</v>
      </c>
      <c r="I7" s="8" t="s">
        <v>11</v>
      </c>
      <c r="J7" s="8" t="s">
        <v>12</v>
      </c>
      <c r="K7" s="8" t="s">
        <v>13</v>
      </c>
      <c r="L7" s="8" t="s">
        <v>3</v>
      </c>
      <c r="M7" s="3"/>
      <c r="N7" s="4" t="s">
        <v>14</v>
      </c>
      <c r="O7" s="4" t="s">
        <v>24</v>
      </c>
    </row>
    <row r="8" spans="1:17" x14ac:dyDescent="0.25">
      <c r="L8" s="6">
        <v>80000</v>
      </c>
    </row>
    <row r="9" spans="1:17" x14ac:dyDescent="0.25">
      <c r="A9" s="11">
        <v>41445</v>
      </c>
      <c r="B9" s="11">
        <v>41449</v>
      </c>
      <c r="C9" t="s">
        <v>18</v>
      </c>
      <c r="D9" s="12" t="s">
        <v>19</v>
      </c>
      <c r="E9" t="s">
        <v>104</v>
      </c>
      <c r="F9" s="6">
        <v>184.8</v>
      </c>
      <c r="H9" s="6">
        <f>F9+G9</f>
        <v>184.8</v>
      </c>
      <c r="J9" s="6">
        <f>IF(G9=0, IF(D9="Y", (F9*$G$5) + (I9*$G$5), 0), 0)</f>
        <v>0</v>
      </c>
      <c r="K9" s="6">
        <f>IF(H9&gt;0, 0, I9+J9)</f>
        <v>0</v>
      </c>
      <c r="L9" s="6">
        <f>L8-H9-K9</f>
        <v>79815.199999999997</v>
      </c>
    </row>
    <row r="10" spans="1:17" x14ac:dyDescent="0.25">
      <c r="A10" s="11">
        <v>41445</v>
      </c>
      <c r="B10" s="11">
        <v>41449</v>
      </c>
      <c r="C10" t="s">
        <v>18</v>
      </c>
      <c r="D10" s="12" t="s">
        <v>19</v>
      </c>
      <c r="E10" t="s">
        <v>104</v>
      </c>
      <c r="F10" s="6">
        <v>184.8</v>
      </c>
      <c r="H10" s="6">
        <f t="shared" ref="H10:H59" si="0">F10+G10</f>
        <v>184.8</v>
      </c>
      <c r="J10" s="6">
        <f t="shared" ref="J10:J59" si="1">IF(G10=0, IF(D10="Y", (F10*$G$5) + (I10*$G$5), 0), 0)</f>
        <v>0</v>
      </c>
      <c r="K10" s="6">
        <f t="shared" ref="K10:K59" si="2">IF(H10&gt;0, 0, I10+J10)</f>
        <v>0</v>
      </c>
      <c r="L10" s="6">
        <f t="shared" ref="L10:L59" si="3">L9-H10-K10</f>
        <v>79630.399999999994</v>
      </c>
    </row>
    <row r="11" spans="1:17" x14ac:dyDescent="0.25">
      <c r="A11" s="11">
        <v>41445</v>
      </c>
      <c r="B11" s="11">
        <v>41449</v>
      </c>
      <c r="C11" t="s">
        <v>18</v>
      </c>
      <c r="D11" s="12" t="s">
        <v>19</v>
      </c>
      <c r="E11" t="s">
        <v>104</v>
      </c>
      <c r="F11" s="6">
        <v>277.2</v>
      </c>
      <c r="H11" s="6">
        <f t="shared" si="0"/>
        <v>277.2</v>
      </c>
      <c r="J11" s="6">
        <f t="shared" si="1"/>
        <v>0</v>
      </c>
      <c r="K11" s="6">
        <f t="shared" si="2"/>
        <v>0</v>
      </c>
      <c r="L11" s="6">
        <f t="shared" si="3"/>
        <v>79353.2</v>
      </c>
    </row>
    <row r="12" spans="1:17" x14ac:dyDescent="0.25">
      <c r="A12" s="11">
        <v>41451</v>
      </c>
      <c r="B12" s="11">
        <v>41453</v>
      </c>
      <c r="C12" t="s">
        <v>18</v>
      </c>
      <c r="D12" s="12" t="s">
        <v>19</v>
      </c>
      <c r="E12" t="s">
        <v>104</v>
      </c>
      <c r="F12" s="6">
        <v>57</v>
      </c>
      <c r="H12" s="6">
        <f t="shared" si="0"/>
        <v>57</v>
      </c>
      <c r="J12" s="6">
        <f t="shared" si="1"/>
        <v>0</v>
      </c>
      <c r="K12" s="6">
        <f t="shared" si="2"/>
        <v>0</v>
      </c>
      <c r="L12" s="6">
        <f t="shared" si="3"/>
        <v>79296.2</v>
      </c>
    </row>
    <row r="13" spans="1:17" x14ac:dyDescent="0.25">
      <c r="A13" s="11">
        <v>41464</v>
      </c>
      <c r="B13" s="11">
        <v>41464</v>
      </c>
      <c r="C13" t="s">
        <v>18</v>
      </c>
      <c r="D13" s="12" t="s">
        <v>19</v>
      </c>
      <c r="E13" t="s">
        <v>104</v>
      </c>
      <c r="F13" s="6">
        <v>597.35</v>
      </c>
      <c r="H13" s="6">
        <f t="shared" si="0"/>
        <v>597.35</v>
      </c>
      <c r="J13" s="6">
        <f t="shared" si="1"/>
        <v>0</v>
      </c>
      <c r="K13" s="6">
        <f t="shared" si="2"/>
        <v>0</v>
      </c>
      <c r="L13" s="6">
        <f t="shared" si="3"/>
        <v>78698.849999999991</v>
      </c>
    </row>
    <row r="14" spans="1:17" x14ac:dyDescent="0.25">
      <c r="A14" s="11">
        <v>41425</v>
      </c>
      <c r="B14" s="11">
        <v>41432</v>
      </c>
      <c r="C14" t="s">
        <v>22</v>
      </c>
      <c r="D14" s="12" t="s">
        <v>23</v>
      </c>
      <c r="E14" s="13">
        <v>41395</v>
      </c>
      <c r="F14" s="6">
        <v>269.93</v>
      </c>
      <c r="H14" s="6">
        <f t="shared" si="0"/>
        <v>269.93</v>
      </c>
      <c r="J14" s="6">
        <f t="shared" si="1"/>
        <v>118.7692</v>
      </c>
      <c r="K14" s="6">
        <f t="shared" si="2"/>
        <v>0</v>
      </c>
      <c r="L14" s="6">
        <f t="shared" si="3"/>
        <v>78428.92</v>
      </c>
    </row>
    <row r="15" spans="1:17" x14ac:dyDescent="0.25">
      <c r="A15" s="11">
        <v>41425</v>
      </c>
      <c r="B15" s="11">
        <v>41432</v>
      </c>
      <c r="C15" t="s">
        <v>22</v>
      </c>
      <c r="D15" s="12" t="s">
        <v>23</v>
      </c>
      <c r="E15" s="13">
        <v>41395</v>
      </c>
      <c r="F15" s="6">
        <v>50.92</v>
      </c>
      <c r="H15" s="6">
        <f t="shared" si="0"/>
        <v>50.92</v>
      </c>
      <c r="J15" s="6">
        <f t="shared" si="1"/>
        <v>22.404800000000002</v>
      </c>
      <c r="K15" s="6">
        <f t="shared" si="2"/>
        <v>0</v>
      </c>
      <c r="L15" s="6">
        <f t="shared" si="3"/>
        <v>78378</v>
      </c>
    </row>
    <row r="16" spans="1:17" x14ac:dyDescent="0.25">
      <c r="A16" s="11">
        <v>41425</v>
      </c>
      <c r="B16" s="11">
        <v>41432</v>
      </c>
      <c r="C16" t="s">
        <v>22</v>
      </c>
      <c r="D16" s="12" t="s">
        <v>23</v>
      </c>
      <c r="E16" s="13">
        <v>41395</v>
      </c>
      <c r="F16" s="6">
        <v>170</v>
      </c>
      <c r="H16" s="6">
        <f t="shared" si="0"/>
        <v>170</v>
      </c>
      <c r="J16" s="6">
        <f t="shared" si="1"/>
        <v>74.8</v>
      </c>
      <c r="K16" s="6">
        <f t="shared" si="2"/>
        <v>0</v>
      </c>
      <c r="L16" s="6">
        <f t="shared" si="3"/>
        <v>78208</v>
      </c>
    </row>
    <row r="17" spans="1:15" x14ac:dyDescent="0.25">
      <c r="A17" s="11">
        <v>41425</v>
      </c>
      <c r="B17" s="11">
        <v>41432</v>
      </c>
      <c r="C17" t="s">
        <v>22</v>
      </c>
      <c r="D17" s="12" t="s">
        <v>23</v>
      </c>
      <c r="E17" s="13">
        <v>41395</v>
      </c>
      <c r="F17" s="6">
        <v>364.5</v>
      </c>
      <c r="H17" s="6">
        <f t="shared" si="0"/>
        <v>364.5</v>
      </c>
      <c r="J17" s="6">
        <f t="shared" si="1"/>
        <v>160.38</v>
      </c>
      <c r="K17" s="6">
        <f t="shared" si="2"/>
        <v>0</v>
      </c>
      <c r="L17" s="6">
        <f t="shared" si="3"/>
        <v>77843.5</v>
      </c>
    </row>
    <row r="18" spans="1:15" x14ac:dyDescent="0.25">
      <c r="A18" s="11">
        <v>41425</v>
      </c>
      <c r="B18" s="11">
        <v>41425</v>
      </c>
      <c r="C18" t="s">
        <v>20</v>
      </c>
      <c r="D18" s="12" t="s">
        <v>23</v>
      </c>
      <c r="E18" s="13" t="s">
        <v>25</v>
      </c>
      <c r="H18" s="6">
        <f t="shared" si="0"/>
        <v>0</v>
      </c>
      <c r="J18" s="6">
        <f t="shared" si="1"/>
        <v>0</v>
      </c>
      <c r="K18" s="6">
        <f t="shared" si="2"/>
        <v>0</v>
      </c>
      <c r="L18" s="6">
        <f t="shared" si="3"/>
        <v>77843.5</v>
      </c>
      <c r="O18" s="6"/>
    </row>
    <row r="19" spans="1:15" x14ac:dyDescent="0.25">
      <c r="A19" s="11">
        <v>41455</v>
      </c>
      <c r="B19" s="11">
        <v>41464</v>
      </c>
      <c r="C19" t="s">
        <v>22</v>
      </c>
      <c r="D19" s="12" t="s">
        <v>23</v>
      </c>
      <c r="E19" s="13">
        <v>41426</v>
      </c>
      <c r="F19" s="6">
        <v>79.959999999999994</v>
      </c>
      <c r="H19" s="6">
        <f t="shared" si="0"/>
        <v>79.959999999999994</v>
      </c>
      <c r="J19" s="6">
        <f t="shared" si="1"/>
        <v>35.182399999999994</v>
      </c>
      <c r="K19" s="6">
        <f t="shared" si="2"/>
        <v>0</v>
      </c>
      <c r="L19" s="6">
        <f t="shared" si="3"/>
        <v>77763.539999999994</v>
      </c>
    </row>
    <row r="20" spans="1:15" x14ac:dyDescent="0.25">
      <c r="A20" s="11">
        <v>41455</v>
      </c>
      <c r="B20" s="11">
        <v>41464</v>
      </c>
      <c r="C20" t="s">
        <v>22</v>
      </c>
      <c r="D20" s="12" t="s">
        <v>23</v>
      </c>
      <c r="E20" s="13">
        <v>41426</v>
      </c>
      <c r="F20" s="6">
        <v>175.5</v>
      </c>
      <c r="H20" s="6">
        <f t="shared" si="0"/>
        <v>175.5</v>
      </c>
      <c r="J20" s="6">
        <f t="shared" si="1"/>
        <v>77.22</v>
      </c>
      <c r="K20" s="6">
        <f t="shared" si="2"/>
        <v>0</v>
      </c>
      <c r="L20" s="6">
        <f t="shared" si="3"/>
        <v>77588.039999999994</v>
      </c>
    </row>
    <row r="21" spans="1:15" x14ac:dyDescent="0.25">
      <c r="A21" s="11">
        <v>41455</v>
      </c>
      <c r="B21" s="11">
        <v>41464</v>
      </c>
      <c r="C21" t="s">
        <v>22</v>
      </c>
      <c r="D21" s="12" t="s">
        <v>23</v>
      </c>
      <c r="E21" s="13">
        <v>41426</v>
      </c>
      <c r="F21" s="6">
        <v>17.25</v>
      </c>
      <c r="H21" s="6">
        <f t="shared" si="0"/>
        <v>17.25</v>
      </c>
      <c r="J21" s="6">
        <f t="shared" si="1"/>
        <v>7.59</v>
      </c>
      <c r="K21" s="6">
        <f t="shared" si="2"/>
        <v>0</v>
      </c>
      <c r="L21" s="6">
        <f t="shared" si="3"/>
        <v>77570.789999999994</v>
      </c>
    </row>
    <row r="22" spans="1:15" x14ac:dyDescent="0.25">
      <c r="A22" s="11">
        <v>41455</v>
      </c>
      <c r="B22" s="11">
        <v>41455</v>
      </c>
      <c r="C22" t="s">
        <v>20</v>
      </c>
      <c r="D22" s="12" t="s">
        <v>23</v>
      </c>
      <c r="E22" s="13" t="s">
        <v>25</v>
      </c>
      <c r="F22" s="6">
        <v>396.92</v>
      </c>
      <c r="H22" s="6">
        <f t="shared" si="0"/>
        <v>396.92</v>
      </c>
      <c r="J22" s="6">
        <f t="shared" si="1"/>
        <v>174.6448</v>
      </c>
      <c r="K22" s="6">
        <f t="shared" si="2"/>
        <v>0</v>
      </c>
      <c r="L22" s="6">
        <f t="shared" si="3"/>
        <v>77173.87</v>
      </c>
    </row>
    <row r="23" spans="1:15" x14ac:dyDescent="0.25">
      <c r="A23" s="11">
        <v>41455</v>
      </c>
      <c r="B23" s="11">
        <v>41455</v>
      </c>
      <c r="C23" t="s">
        <v>21</v>
      </c>
      <c r="D23" s="12" t="s">
        <v>19</v>
      </c>
      <c r="E23" t="s">
        <v>26</v>
      </c>
      <c r="G23" s="6">
        <v>670.99</v>
      </c>
      <c r="H23" s="6">
        <f t="shared" si="0"/>
        <v>670.99</v>
      </c>
      <c r="J23" s="6">
        <f t="shared" si="1"/>
        <v>0</v>
      </c>
      <c r="K23" s="6">
        <f t="shared" si="2"/>
        <v>0</v>
      </c>
      <c r="L23" s="6">
        <f t="shared" si="3"/>
        <v>76502.87999999999</v>
      </c>
      <c r="O23" s="6"/>
    </row>
    <row r="24" spans="1:15" x14ac:dyDescent="0.25">
      <c r="A24" s="11">
        <v>41486</v>
      </c>
      <c r="B24" s="11">
        <v>41493</v>
      </c>
      <c r="C24" t="s">
        <v>22</v>
      </c>
      <c r="D24" s="12" t="s">
        <v>23</v>
      </c>
      <c r="E24" s="13">
        <v>41456</v>
      </c>
      <c r="F24" s="6">
        <v>390</v>
      </c>
      <c r="H24" s="6">
        <f t="shared" si="0"/>
        <v>390</v>
      </c>
      <c r="J24" s="6">
        <f t="shared" si="1"/>
        <v>171.6</v>
      </c>
      <c r="K24" s="6">
        <f t="shared" si="2"/>
        <v>0</v>
      </c>
      <c r="L24" s="6">
        <f t="shared" si="3"/>
        <v>76112.87999999999</v>
      </c>
    </row>
    <row r="25" spans="1:15" x14ac:dyDescent="0.25">
      <c r="A25" s="11">
        <v>41486</v>
      </c>
      <c r="B25" s="11">
        <v>41493</v>
      </c>
      <c r="C25" t="s">
        <v>22</v>
      </c>
      <c r="D25" s="12" t="s">
        <v>23</v>
      </c>
      <c r="E25" s="13">
        <v>41456</v>
      </c>
      <c r="F25" s="6">
        <v>670.5</v>
      </c>
      <c r="H25" s="6">
        <f t="shared" si="0"/>
        <v>670.5</v>
      </c>
      <c r="J25" s="6">
        <f t="shared" si="1"/>
        <v>295.02</v>
      </c>
      <c r="K25" s="6">
        <f t="shared" si="2"/>
        <v>0</v>
      </c>
      <c r="L25" s="6">
        <f t="shared" si="3"/>
        <v>75442.37999999999</v>
      </c>
    </row>
    <row r="26" spans="1:15" x14ac:dyDescent="0.25">
      <c r="A26" s="11">
        <v>41486</v>
      </c>
      <c r="B26" s="11">
        <v>41493</v>
      </c>
      <c r="C26" t="s">
        <v>22</v>
      </c>
      <c r="D26" s="12" t="s">
        <v>23</v>
      </c>
      <c r="E26" s="13">
        <v>41456</v>
      </c>
      <c r="F26" s="6">
        <v>33.450000000000003</v>
      </c>
      <c r="H26" s="6">
        <f t="shared" si="0"/>
        <v>33.450000000000003</v>
      </c>
      <c r="J26" s="6">
        <f t="shared" si="1"/>
        <v>14.718000000000002</v>
      </c>
      <c r="K26" s="6">
        <f t="shared" si="2"/>
        <v>0</v>
      </c>
      <c r="L26" s="6">
        <f t="shared" si="3"/>
        <v>75408.929999999993</v>
      </c>
    </row>
    <row r="27" spans="1:15" x14ac:dyDescent="0.25">
      <c r="A27" s="11">
        <v>41486</v>
      </c>
      <c r="B27" s="11">
        <v>41493</v>
      </c>
      <c r="C27" t="s">
        <v>22</v>
      </c>
      <c r="D27" s="12" t="s">
        <v>23</v>
      </c>
      <c r="E27" s="13">
        <v>41456</v>
      </c>
      <c r="F27" s="6">
        <v>43.1</v>
      </c>
      <c r="H27" s="6">
        <f t="shared" si="0"/>
        <v>43.1</v>
      </c>
      <c r="J27" s="6">
        <f t="shared" si="1"/>
        <v>18.964000000000002</v>
      </c>
      <c r="K27" s="6">
        <f t="shared" si="2"/>
        <v>0</v>
      </c>
      <c r="L27" s="6">
        <f t="shared" si="3"/>
        <v>75365.829999999987</v>
      </c>
    </row>
    <row r="28" spans="1:15" x14ac:dyDescent="0.25">
      <c r="A28" s="11">
        <v>41486</v>
      </c>
      <c r="B28" s="11">
        <v>41493</v>
      </c>
      <c r="C28" t="s">
        <v>20</v>
      </c>
      <c r="D28" s="12" t="s">
        <v>23</v>
      </c>
      <c r="E28" s="13">
        <v>41456</v>
      </c>
      <c r="F28" s="6">
        <v>502.24</v>
      </c>
      <c r="H28" s="6">
        <f t="shared" si="0"/>
        <v>502.24</v>
      </c>
      <c r="J28" s="6">
        <f t="shared" si="1"/>
        <v>220.98560000000001</v>
      </c>
      <c r="K28" s="6">
        <f t="shared" si="2"/>
        <v>0</v>
      </c>
      <c r="L28" s="6">
        <f t="shared" si="3"/>
        <v>74863.589999999982</v>
      </c>
    </row>
    <row r="29" spans="1:15" x14ac:dyDescent="0.25">
      <c r="A29" s="11">
        <v>41443</v>
      </c>
      <c r="B29" s="11">
        <v>41466</v>
      </c>
      <c r="C29" t="s">
        <v>27</v>
      </c>
      <c r="D29" s="12" t="s">
        <v>23</v>
      </c>
      <c r="E29" t="s">
        <v>28</v>
      </c>
      <c r="F29" s="6">
        <v>29.55</v>
      </c>
      <c r="H29" s="6">
        <f t="shared" si="0"/>
        <v>29.55</v>
      </c>
      <c r="J29" s="6">
        <f t="shared" si="1"/>
        <v>13.002000000000001</v>
      </c>
      <c r="K29" s="6">
        <f t="shared" si="2"/>
        <v>0</v>
      </c>
      <c r="L29" s="6">
        <f t="shared" si="3"/>
        <v>74834.039999999979</v>
      </c>
    </row>
    <row r="30" spans="1:15" x14ac:dyDescent="0.25">
      <c r="A30" s="11">
        <v>41486</v>
      </c>
      <c r="B30" s="11">
        <v>41486</v>
      </c>
      <c r="C30" t="s">
        <v>21</v>
      </c>
      <c r="D30" s="12" t="s">
        <v>19</v>
      </c>
      <c r="E30" t="s">
        <v>29</v>
      </c>
      <c r="G30" s="6">
        <v>13</v>
      </c>
      <c r="H30" s="6">
        <f t="shared" si="0"/>
        <v>13</v>
      </c>
      <c r="J30" s="6">
        <f t="shared" si="1"/>
        <v>0</v>
      </c>
      <c r="K30" s="6">
        <f t="shared" si="2"/>
        <v>0</v>
      </c>
      <c r="L30" s="6">
        <f t="shared" si="3"/>
        <v>74821.039999999979</v>
      </c>
    </row>
    <row r="31" spans="1:15" x14ac:dyDescent="0.25">
      <c r="A31" s="11">
        <v>41472</v>
      </c>
      <c r="B31" s="11">
        <v>41472</v>
      </c>
      <c r="C31" t="s">
        <v>18</v>
      </c>
      <c r="D31" s="12" t="s">
        <v>19</v>
      </c>
      <c r="E31" t="s">
        <v>105</v>
      </c>
      <c r="F31" s="6">
        <v>250</v>
      </c>
      <c r="H31" s="6">
        <f t="shared" si="0"/>
        <v>250</v>
      </c>
      <c r="J31" s="6">
        <f t="shared" si="1"/>
        <v>0</v>
      </c>
      <c r="K31" s="6">
        <f t="shared" si="2"/>
        <v>0</v>
      </c>
      <c r="L31" s="6">
        <f t="shared" si="3"/>
        <v>74571.039999999979</v>
      </c>
    </row>
    <row r="32" spans="1:15" x14ac:dyDescent="0.25">
      <c r="A32" s="11">
        <v>41477</v>
      </c>
      <c r="B32" s="11">
        <v>41477</v>
      </c>
      <c r="C32" t="s">
        <v>18</v>
      </c>
      <c r="D32" s="12" t="s">
        <v>19</v>
      </c>
      <c r="E32" t="s">
        <v>105</v>
      </c>
      <c r="F32" s="6">
        <f>535.8+40</f>
        <v>575.79999999999995</v>
      </c>
      <c r="H32" s="6">
        <f t="shared" si="0"/>
        <v>575.79999999999995</v>
      </c>
      <c r="J32" s="6">
        <f t="shared" si="1"/>
        <v>0</v>
      </c>
      <c r="K32" s="6">
        <f t="shared" si="2"/>
        <v>0</v>
      </c>
      <c r="L32" s="6">
        <f t="shared" si="3"/>
        <v>73995.239999999976</v>
      </c>
    </row>
    <row r="33" spans="1:12" x14ac:dyDescent="0.25">
      <c r="A33" s="11">
        <v>41484</v>
      </c>
      <c r="B33" s="11">
        <v>41484</v>
      </c>
      <c r="C33" t="s">
        <v>18</v>
      </c>
      <c r="D33" s="12" t="s">
        <v>19</v>
      </c>
      <c r="E33" t="s">
        <v>105</v>
      </c>
      <c r="F33" s="6">
        <v>250</v>
      </c>
      <c r="H33" s="6">
        <f t="shared" si="0"/>
        <v>250</v>
      </c>
      <c r="J33" s="6">
        <f t="shared" si="1"/>
        <v>0</v>
      </c>
      <c r="K33" s="6">
        <f t="shared" si="2"/>
        <v>0</v>
      </c>
      <c r="L33" s="6">
        <f t="shared" si="3"/>
        <v>73745.239999999976</v>
      </c>
    </row>
    <row r="34" spans="1:12" x14ac:dyDescent="0.25">
      <c r="A34" s="11">
        <v>41484</v>
      </c>
      <c r="B34" s="11">
        <v>41484</v>
      </c>
      <c r="C34" t="s">
        <v>18</v>
      </c>
      <c r="D34" s="12" t="s">
        <v>19</v>
      </c>
      <c r="E34" t="s">
        <v>105</v>
      </c>
      <c r="F34" s="6">
        <v>250</v>
      </c>
      <c r="H34" s="6">
        <f t="shared" si="0"/>
        <v>250</v>
      </c>
      <c r="J34" s="6">
        <f t="shared" si="1"/>
        <v>0</v>
      </c>
      <c r="K34" s="6">
        <f t="shared" si="2"/>
        <v>0</v>
      </c>
      <c r="L34" s="6">
        <f t="shared" si="3"/>
        <v>73495.239999999976</v>
      </c>
    </row>
    <row r="35" spans="1:12" x14ac:dyDescent="0.25">
      <c r="A35" s="11">
        <v>41486</v>
      </c>
      <c r="B35" s="11">
        <v>41486</v>
      </c>
      <c r="C35" t="s">
        <v>18</v>
      </c>
      <c r="D35" s="12" t="s">
        <v>19</v>
      </c>
      <c r="E35" t="s">
        <v>105</v>
      </c>
      <c r="F35" s="6">
        <v>250</v>
      </c>
      <c r="H35" s="6">
        <f t="shared" si="0"/>
        <v>250</v>
      </c>
      <c r="J35" s="6">
        <f t="shared" si="1"/>
        <v>0</v>
      </c>
      <c r="K35" s="6">
        <f t="shared" si="2"/>
        <v>0</v>
      </c>
      <c r="L35" s="6">
        <f t="shared" si="3"/>
        <v>73245.239999999976</v>
      </c>
    </row>
    <row r="36" spans="1:12" x14ac:dyDescent="0.25">
      <c r="A36" s="11">
        <v>41488</v>
      </c>
      <c r="B36" s="11">
        <v>41488</v>
      </c>
      <c r="C36" t="s">
        <v>18</v>
      </c>
      <c r="D36" s="12" t="s">
        <v>19</v>
      </c>
      <c r="E36" t="s">
        <v>105</v>
      </c>
      <c r="F36" s="6">
        <v>75</v>
      </c>
      <c r="H36" s="6">
        <f t="shared" si="0"/>
        <v>75</v>
      </c>
      <c r="J36" s="6">
        <f t="shared" si="1"/>
        <v>0</v>
      </c>
      <c r="K36" s="6">
        <f t="shared" si="2"/>
        <v>0</v>
      </c>
      <c r="L36" s="6">
        <f t="shared" si="3"/>
        <v>73170.239999999976</v>
      </c>
    </row>
    <row r="37" spans="1:12" x14ac:dyDescent="0.25">
      <c r="A37" s="11">
        <v>41488</v>
      </c>
      <c r="B37" s="11">
        <v>41488</v>
      </c>
      <c r="C37" t="s">
        <v>18</v>
      </c>
      <c r="D37" s="12" t="s">
        <v>19</v>
      </c>
      <c r="E37" t="s">
        <v>105</v>
      </c>
      <c r="F37" s="6">
        <f>40+440.6</f>
        <v>480.6</v>
      </c>
      <c r="H37" s="6">
        <f t="shared" si="0"/>
        <v>480.6</v>
      </c>
      <c r="J37" s="6">
        <f t="shared" si="1"/>
        <v>0</v>
      </c>
      <c r="K37" s="6">
        <f t="shared" si="2"/>
        <v>0</v>
      </c>
      <c r="L37" s="6">
        <f t="shared" si="3"/>
        <v>72689.63999999997</v>
      </c>
    </row>
    <row r="38" spans="1:12" x14ac:dyDescent="0.25">
      <c r="A38" s="11">
        <v>41488</v>
      </c>
      <c r="B38" s="11">
        <v>41488</v>
      </c>
      <c r="C38" t="s">
        <v>18</v>
      </c>
      <c r="D38" s="12" t="s">
        <v>19</v>
      </c>
      <c r="E38" t="s">
        <v>105</v>
      </c>
      <c r="F38" s="6">
        <f>270-20</f>
        <v>250</v>
      </c>
      <c r="H38" s="6">
        <f t="shared" si="0"/>
        <v>250</v>
      </c>
      <c r="J38" s="6">
        <f t="shared" si="1"/>
        <v>0</v>
      </c>
      <c r="K38" s="6">
        <f t="shared" si="2"/>
        <v>0</v>
      </c>
      <c r="L38" s="6">
        <f t="shared" si="3"/>
        <v>72439.63999999997</v>
      </c>
    </row>
    <row r="39" spans="1:12" x14ac:dyDescent="0.25">
      <c r="A39" s="11">
        <v>41501</v>
      </c>
      <c r="B39" s="11">
        <v>41502</v>
      </c>
      <c r="C39" t="s">
        <v>18</v>
      </c>
      <c r="D39" s="12" t="s">
        <v>19</v>
      </c>
      <c r="E39" t="s">
        <v>105</v>
      </c>
      <c r="F39" s="6">
        <f>40+735.8</f>
        <v>775.8</v>
      </c>
      <c r="H39" s="6">
        <f t="shared" si="0"/>
        <v>775.8</v>
      </c>
      <c r="J39" s="6">
        <f t="shared" si="1"/>
        <v>0</v>
      </c>
      <c r="K39" s="6">
        <f t="shared" si="2"/>
        <v>0</v>
      </c>
      <c r="L39" s="6">
        <f t="shared" si="3"/>
        <v>71663.839999999967</v>
      </c>
    </row>
    <row r="40" spans="1:12" x14ac:dyDescent="0.25">
      <c r="A40" s="11">
        <v>41501</v>
      </c>
      <c r="B40" s="11">
        <v>41502</v>
      </c>
      <c r="C40" t="s">
        <v>18</v>
      </c>
      <c r="D40" s="12" t="s">
        <v>19</v>
      </c>
      <c r="E40" t="s">
        <v>105</v>
      </c>
      <c r="F40" s="6">
        <f>782.6+40</f>
        <v>822.6</v>
      </c>
      <c r="H40" s="6">
        <f t="shared" si="0"/>
        <v>822.6</v>
      </c>
      <c r="J40" s="6">
        <f t="shared" si="1"/>
        <v>0</v>
      </c>
      <c r="K40" s="6">
        <f t="shared" si="2"/>
        <v>0</v>
      </c>
      <c r="L40" s="6">
        <f t="shared" si="3"/>
        <v>70841.239999999962</v>
      </c>
    </row>
    <row r="41" spans="1:12" x14ac:dyDescent="0.25">
      <c r="A41" s="11">
        <v>41514</v>
      </c>
      <c r="B41" s="11">
        <v>41528</v>
      </c>
      <c r="C41" t="s">
        <v>27</v>
      </c>
      <c r="D41" s="12" t="s">
        <v>23</v>
      </c>
      <c r="E41" t="s">
        <v>30</v>
      </c>
      <c r="F41" s="6">
        <v>18.97</v>
      </c>
      <c r="H41" s="6">
        <f t="shared" si="0"/>
        <v>18.97</v>
      </c>
      <c r="J41" s="6">
        <f t="shared" si="1"/>
        <v>8.3468</v>
      </c>
      <c r="K41" s="6">
        <f t="shared" si="2"/>
        <v>0</v>
      </c>
      <c r="L41" s="6">
        <f t="shared" si="3"/>
        <v>70822.26999999996</v>
      </c>
    </row>
    <row r="42" spans="1:12" x14ac:dyDescent="0.25">
      <c r="A42" s="11">
        <v>41516</v>
      </c>
      <c r="B42" s="11">
        <v>41516</v>
      </c>
      <c r="C42" t="s">
        <v>21</v>
      </c>
      <c r="D42" s="12" t="s">
        <v>19</v>
      </c>
      <c r="E42" t="s">
        <v>31</v>
      </c>
      <c r="G42" s="6">
        <v>721.29</v>
      </c>
      <c r="H42" s="6">
        <f t="shared" si="0"/>
        <v>721.29</v>
      </c>
      <c r="J42" s="6">
        <f t="shared" si="1"/>
        <v>0</v>
      </c>
      <c r="K42" s="6">
        <f t="shared" si="2"/>
        <v>0</v>
      </c>
      <c r="L42" s="6">
        <f t="shared" si="3"/>
        <v>70100.979999999967</v>
      </c>
    </row>
    <row r="43" spans="1:12" x14ac:dyDescent="0.25">
      <c r="A43" s="11">
        <v>41515</v>
      </c>
      <c r="B43" s="11">
        <v>41521</v>
      </c>
      <c r="C43" t="s">
        <v>18</v>
      </c>
      <c r="D43" s="12" t="s">
        <v>19</v>
      </c>
      <c r="E43" t="s">
        <v>105</v>
      </c>
      <c r="F43" s="6">
        <v>587.72</v>
      </c>
      <c r="H43" s="6">
        <f t="shared" si="0"/>
        <v>587.72</v>
      </c>
      <c r="J43" s="6">
        <f t="shared" si="1"/>
        <v>0</v>
      </c>
      <c r="K43" s="6">
        <f t="shared" si="2"/>
        <v>0</v>
      </c>
      <c r="L43" s="6">
        <f t="shared" si="3"/>
        <v>69513.259999999966</v>
      </c>
    </row>
    <row r="44" spans="1:12" x14ac:dyDescent="0.25">
      <c r="A44" s="11">
        <v>41515</v>
      </c>
      <c r="B44" s="11">
        <v>41535</v>
      </c>
      <c r="C44" t="s">
        <v>18</v>
      </c>
      <c r="D44" s="12" t="s">
        <v>19</v>
      </c>
      <c r="E44" t="s">
        <v>105</v>
      </c>
      <c r="F44" s="6">
        <v>945.99</v>
      </c>
      <c r="H44" s="6">
        <f t="shared" si="0"/>
        <v>945.99</v>
      </c>
      <c r="J44" s="6">
        <f t="shared" si="1"/>
        <v>0</v>
      </c>
      <c r="K44" s="6">
        <f t="shared" si="2"/>
        <v>0</v>
      </c>
      <c r="L44" s="6">
        <f t="shared" si="3"/>
        <v>68567.26999999996</v>
      </c>
    </row>
    <row r="45" spans="1:12" x14ac:dyDescent="0.25">
      <c r="A45" s="11">
        <v>41517</v>
      </c>
      <c r="B45" s="11">
        <v>41528</v>
      </c>
      <c r="C45" t="s">
        <v>22</v>
      </c>
      <c r="D45" s="12" t="s">
        <v>23</v>
      </c>
      <c r="E45" s="13">
        <v>41487</v>
      </c>
      <c r="F45" s="6">
        <v>610</v>
      </c>
      <c r="H45" s="6">
        <f t="shared" si="0"/>
        <v>610</v>
      </c>
      <c r="J45" s="6">
        <f t="shared" si="1"/>
        <v>268.39999999999998</v>
      </c>
      <c r="K45" s="6">
        <f t="shared" si="2"/>
        <v>0</v>
      </c>
      <c r="L45" s="6">
        <f t="shared" si="3"/>
        <v>67957.26999999996</v>
      </c>
    </row>
    <row r="46" spans="1:12" x14ac:dyDescent="0.25">
      <c r="A46" s="11">
        <v>41517</v>
      </c>
      <c r="B46" s="11">
        <v>41528</v>
      </c>
      <c r="C46" t="s">
        <v>22</v>
      </c>
      <c r="D46" s="12" t="s">
        <v>23</v>
      </c>
      <c r="E46" s="13">
        <v>41487</v>
      </c>
      <c r="F46" s="6">
        <v>36.630000000000003</v>
      </c>
      <c r="H46" s="6">
        <f t="shared" si="0"/>
        <v>36.630000000000003</v>
      </c>
      <c r="J46" s="6">
        <f t="shared" si="1"/>
        <v>16.1172</v>
      </c>
      <c r="K46" s="6">
        <f t="shared" si="2"/>
        <v>0</v>
      </c>
      <c r="L46" s="6">
        <f t="shared" si="3"/>
        <v>67920.639999999956</v>
      </c>
    </row>
    <row r="47" spans="1:12" x14ac:dyDescent="0.25">
      <c r="A47" s="11">
        <v>41517</v>
      </c>
      <c r="B47" s="11">
        <v>41528</v>
      </c>
      <c r="C47" t="s">
        <v>22</v>
      </c>
      <c r="D47" s="12" t="s">
        <v>23</v>
      </c>
      <c r="E47" s="13">
        <v>41487</v>
      </c>
      <c r="F47" s="6">
        <v>67.92</v>
      </c>
      <c r="H47" s="6">
        <f t="shared" si="0"/>
        <v>67.92</v>
      </c>
      <c r="J47" s="6">
        <f t="shared" si="1"/>
        <v>29.884800000000002</v>
      </c>
      <c r="K47" s="6">
        <f t="shared" si="2"/>
        <v>0</v>
      </c>
      <c r="L47" s="6">
        <f t="shared" si="3"/>
        <v>67852.719999999958</v>
      </c>
    </row>
    <row r="48" spans="1:12" x14ac:dyDescent="0.25">
      <c r="A48" s="11">
        <v>41517</v>
      </c>
      <c r="B48" s="11">
        <v>41528</v>
      </c>
      <c r="C48" t="s">
        <v>20</v>
      </c>
      <c r="D48" s="12" t="s">
        <v>23</v>
      </c>
      <c r="E48" s="13">
        <v>41487</v>
      </c>
      <c r="F48" s="6">
        <v>213.54</v>
      </c>
      <c r="H48" s="6">
        <f t="shared" si="0"/>
        <v>213.54</v>
      </c>
      <c r="J48" s="6">
        <f t="shared" si="1"/>
        <v>93.957599999999999</v>
      </c>
      <c r="K48" s="6">
        <f t="shared" si="2"/>
        <v>0</v>
      </c>
      <c r="L48" s="6">
        <f t="shared" si="3"/>
        <v>67639.179999999964</v>
      </c>
    </row>
    <row r="49" spans="1:15" x14ac:dyDescent="0.25">
      <c r="A49" s="11">
        <v>41547</v>
      </c>
      <c r="B49" s="11">
        <v>41547</v>
      </c>
      <c r="C49" t="s">
        <v>21</v>
      </c>
      <c r="D49" s="12" t="s">
        <v>19</v>
      </c>
      <c r="E49" t="s">
        <v>32</v>
      </c>
      <c r="G49" s="6">
        <v>416.72</v>
      </c>
      <c r="H49" s="6">
        <f t="shared" si="0"/>
        <v>416.72</v>
      </c>
      <c r="J49" s="6">
        <f t="shared" si="1"/>
        <v>0</v>
      </c>
      <c r="K49" s="6">
        <f t="shared" si="2"/>
        <v>0</v>
      </c>
      <c r="L49" s="6">
        <f t="shared" si="3"/>
        <v>67222.459999999963</v>
      </c>
      <c r="O49" s="6"/>
    </row>
    <row r="50" spans="1:15" x14ac:dyDescent="0.25">
      <c r="A50" s="11">
        <v>41515</v>
      </c>
      <c r="B50" s="11">
        <v>41563</v>
      </c>
      <c r="C50" t="s">
        <v>18</v>
      </c>
      <c r="D50" s="12" t="s">
        <v>19</v>
      </c>
      <c r="E50" t="s">
        <v>105</v>
      </c>
      <c r="F50" s="6">
        <v>1903.87</v>
      </c>
      <c r="H50" s="6">
        <f t="shared" si="0"/>
        <v>1903.87</v>
      </c>
      <c r="J50" s="6">
        <f t="shared" si="1"/>
        <v>0</v>
      </c>
      <c r="K50" s="6">
        <f t="shared" si="2"/>
        <v>0</v>
      </c>
      <c r="L50" s="6">
        <f t="shared" si="3"/>
        <v>65318.58999999996</v>
      </c>
    </row>
    <row r="51" spans="1:15" x14ac:dyDescent="0.25">
      <c r="A51" s="11">
        <v>41515</v>
      </c>
      <c r="B51" s="11">
        <v>41579</v>
      </c>
      <c r="C51" t="s">
        <v>18</v>
      </c>
      <c r="D51" s="12" t="s">
        <v>19</v>
      </c>
      <c r="E51" t="s">
        <v>105</v>
      </c>
      <c r="F51" s="6">
        <v>538.59</v>
      </c>
      <c r="H51" s="6">
        <f t="shared" si="0"/>
        <v>538.59</v>
      </c>
      <c r="J51" s="6">
        <f t="shared" si="1"/>
        <v>0</v>
      </c>
      <c r="K51" s="6">
        <f t="shared" si="2"/>
        <v>0</v>
      </c>
      <c r="L51" s="6">
        <f t="shared" si="3"/>
        <v>64779.999999999964</v>
      </c>
    </row>
    <row r="52" spans="1:15" x14ac:dyDescent="0.25">
      <c r="A52" s="11">
        <v>41578</v>
      </c>
      <c r="B52" s="11">
        <v>41584</v>
      </c>
      <c r="C52" t="s">
        <v>22</v>
      </c>
      <c r="D52" s="12" t="s">
        <v>23</v>
      </c>
      <c r="E52" s="13">
        <v>41548</v>
      </c>
      <c r="F52" s="6">
        <v>349.08</v>
      </c>
      <c r="H52" s="6">
        <f t="shared" si="0"/>
        <v>349.08</v>
      </c>
      <c r="J52" s="6">
        <f t="shared" si="1"/>
        <v>153.59520000000001</v>
      </c>
      <c r="K52" s="6">
        <f t="shared" si="2"/>
        <v>0</v>
      </c>
      <c r="L52" s="6">
        <f t="shared" si="3"/>
        <v>64430.919999999962</v>
      </c>
    </row>
    <row r="53" spans="1:15" x14ac:dyDescent="0.25">
      <c r="A53" s="11">
        <v>41578</v>
      </c>
      <c r="B53" s="11">
        <v>41584</v>
      </c>
      <c r="C53" t="s">
        <v>20</v>
      </c>
      <c r="D53" s="12" t="s">
        <v>23</v>
      </c>
      <c r="E53" s="13">
        <v>41548</v>
      </c>
      <c r="F53" s="6">
        <v>181.74</v>
      </c>
      <c r="H53" s="6">
        <f t="shared" si="0"/>
        <v>181.74</v>
      </c>
      <c r="J53" s="6">
        <f t="shared" si="1"/>
        <v>79.965600000000009</v>
      </c>
      <c r="K53" s="6">
        <f t="shared" si="2"/>
        <v>0</v>
      </c>
      <c r="L53" s="6">
        <f t="shared" si="3"/>
        <v>64249.179999999964</v>
      </c>
    </row>
    <row r="54" spans="1:15" x14ac:dyDescent="0.25">
      <c r="A54" s="11">
        <v>41599</v>
      </c>
      <c r="B54" s="11">
        <v>41603</v>
      </c>
      <c r="C54" t="s">
        <v>33</v>
      </c>
      <c r="D54" s="12" t="s">
        <v>23</v>
      </c>
      <c r="E54" t="s">
        <v>34</v>
      </c>
      <c r="F54" s="6">
        <v>80.709999999999994</v>
      </c>
      <c r="H54" s="6">
        <f t="shared" si="0"/>
        <v>80.709999999999994</v>
      </c>
      <c r="J54" s="6">
        <f t="shared" si="1"/>
        <v>35.5124</v>
      </c>
      <c r="K54" s="6">
        <f t="shared" si="2"/>
        <v>0</v>
      </c>
      <c r="L54" s="6">
        <f t="shared" si="3"/>
        <v>64168.469999999965</v>
      </c>
    </row>
    <row r="55" spans="1:15" x14ac:dyDescent="0.25">
      <c r="A55" s="11">
        <v>41608</v>
      </c>
      <c r="B55" s="11">
        <v>41608</v>
      </c>
      <c r="C55" t="s">
        <v>21</v>
      </c>
      <c r="D55" s="12" t="s">
        <v>19</v>
      </c>
      <c r="E55" t="s">
        <v>35</v>
      </c>
      <c r="G55" s="6">
        <v>233.58</v>
      </c>
      <c r="H55" s="6">
        <f t="shared" si="0"/>
        <v>233.58</v>
      </c>
      <c r="J55" s="6">
        <f t="shared" si="1"/>
        <v>0</v>
      </c>
      <c r="K55" s="6">
        <f t="shared" si="2"/>
        <v>0</v>
      </c>
      <c r="L55" s="6">
        <f t="shared" si="3"/>
        <v>63934.889999999963</v>
      </c>
    </row>
    <row r="56" spans="1:15" x14ac:dyDescent="0.25">
      <c r="A56" s="11">
        <v>41604</v>
      </c>
      <c r="B56" s="11">
        <v>41614</v>
      </c>
      <c r="C56" t="s">
        <v>33</v>
      </c>
      <c r="D56" s="12" t="s">
        <v>23</v>
      </c>
      <c r="E56" t="s">
        <v>36</v>
      </c>
      <c r="F56" s="6">
        <v>130</v>
      </c>
      <c r="H56" s="6">
        <f t="shared" si="0"/>
        <v>130</v>
      </c>
      <c r="J56" s="6">
        <f t="shared" si="1"/>
        <v>57.2</v>
      </c>
      <c r="K56" s="6">
        <f t="shared" si="2"/>
        <v>0</v>
      </c>
      <c r="L56" s="6">
        <f t="shared" si="3"/>
        <v>63804.889999999963</v>
      </c>
    </row>
    <row r="57" spans="1:15" x14ac:dyDescent="0.25">
      <c r="A57" s="11">
        <v>41515</v>
      </c>
      <c r="B57" s="11">
        <v>41617</v>
      </c>
      <c r="C57" t="s">
        <v>18</v>
      </c>
      <c r="D57" s="12" t="s">
        <v>19</v>
      </c>
      <c r="E57" t="s">
        <v>105</v>
      </c>
      <c r="F57" s="6">
        <v>830.71</v>
      </c>
      <c r="H57" s="6">
        <f t="shared" si="0"/>
        <v>830.71</v>
      </c>
      <c r="J57" s="6">
        <f t="shared" si="1"/>
        <v>0</v>
      </c>
      <c r="K57" s="6">
        <f t="shared" si="2"/>
        <v>0</v>
      </c>
      <c r="L57" s="6">
        <f t="shared" si="3"/>
        <v>62974.179999999964</v>
      </c>
    </row>
    <row r="58" spans="1:15" x14ac:dyDescent="0.25">
      <c r="A58" s="11">
        <v>41578</v>
      </c>
      <c r="B58" s="11">
        <v>41619</v>
      </c>
      <c r="C58" t="s">
        <v>22</v>
      </c>
      <c r="D58" s="12" t="s">
        <v>23</v>
      </c>
      <c r="E58" s="13">
        <v>41548</v>
      </c>
      <c r="F58" s="6">
        <v>18.05</v>
      </c>
      <c r="H58" s="6">
        <f t="shared" si="0"/>
        <v>18.05</v>
      </c>
      <c r="J58" s="6">
        <f t="shared" si="1"/>
        <v>7.9420000000000002</v>
      </c>
      <c r="K58" s="6">
        <f t="shared" si="2"/>
        <v>0</v>
      </c>
      <c r="L58" s="6">
        <f t="shared" si="3"/>
        <v>62956.129999999961</v>
      </c>
    </row>
    <row r="59" spans="1:15" x14ac:dyDescent="0.25">
      <c r="A59" s="11">
        <v>41608</v>
      </c>
      <c r="B59" s="11">
        <v>41619</v>
      </c>
      <c r="C59" t="s">
        <v>22</v>
      </c>
      <c r="D59" s="12" t="s">
        <v>23</v>
      </c>
      <c r="E59" s="13">
        <v>41579</v>
      </c>
      <c r="F59" s="6">
        <v>140</v>
      </c>
      <c r="H59" s="6">
        <f t="shared" si="0"/>
        <v>140</v>
      </c>
      <c r="J59" s="6">
        <f t="shared" si="1"/>
        <v>61.6</v>
      </c>
      <c r="K59" s="6">
        <f t="shared" si="2"/>
        <v>0</v>
      </c>
      <c r="L59" s="6">
        <f t="shared" si="3"/>
        <v>62816.129999999961</v>
      </c>
    </row>
    <row r="60" spans="1:15" x14ac:dyDescent="0.25">
      <c r="A60" s="11">
        <v>41608</v>
      </c>
      <c r="B60" s="11">
        <v>41619</v>
      </c>
      <c r="C60" t="s">
        <v>22</v>
      </c>
      <c r="D60" s="12" t="s">
        <v>23</v>
      </c>
      <c r="E60" s="13">
        <v>41579</v>
      </c>
      <c r="F60" s="6">
        <v>75</v>
      </c>
      <c r="H60" s="6">
        <f t="shared" ref="H60:H121" si="4">F60+G60</f>
        <v>75</v>
      </c>
      <c r="J60" s="6">
        <f t="shared" ref="J60:J121" si="5">IF(G60=0, IF(D60="Y", (F60*$G$5) + (I60*$G$5), 0), 0)</f>
        <v>33</v>
      </c>
      <c r="K60" s="6">
        <f t="shared" ref="K60:K121" si="6">IF(H60&gt;0, 0, I60+J60)</f>
        <v>0</v>
      </c>
      <c r="L60" s="6">
        <f t="shared" ref="L60:L123" si="7">L59-H60-K60</f>
        <v>62741.129999999961</v>
      </c>
    </row>
    <row r="61" spans="1:15" x14ac:dyDescent="0.25">
      <c r="A61" s="11">
        <v>41608</v>
      </c>
      <c r="B61" s="11">
        <v>41619</v>
      </c>
      <c r="C61" t="s">
        <v>22</v>
      </c>
      <c r="D61" s="12" t="s">
        <v>23</v>
      </c>
      <c r="E61" s="13">
        <v>41579</v>
      </c>
      <c r="F61" s="6">
        <v>-42</v>
      </c>
      <c r="H61" s="6">
        <f t="shared" si="4"/>
        <v>-42</v>
      </c>
      <c r="J61" s="6">
        <f t="shared" si="5"/>
        <v>-18.48</v>
      </c>
      <c r="K61" s="6">
        <f t="shared" si="6"/>
        <v>-18.48</v>
      </c>
      <c r="L61" s="6">
        <f t="shared" si="7"/>
        <v>62801.609999999964</v>
      </c>
    </row>
    <row r="62" spans="1:15" x14ac:dyDescent="0.25">
      <c r="A62" s="11">
        <v>41608</v>
      </c>
      <c r="B62" s="11">
        <v>41619</v>
      </c>
      <c r="C62" t="s">
        <v>22</v>
      </c>
      <c r="D62" s="12" t="s">
        <v>23</v>
      </c>
      <c r="E62" s="13">
        <v>41579</v>
      </c>
      <c r="F62" s="6">
        <v>307.10000000000002</v>
      </c>
      <c r="H62" s="6">
        <f t="shared" si="4"/>
        <v>307.10000000000002</v>
      </c>
      <c r="J62" s="6">
        <f t="shared" si="5"/>
        <v>135.12400000000002</v>
      </c>
      <c r="K62" s="6">
        <f t="shared" si="6"/>
        <v>0</v>
      </c>
      <c r="L62" s="6">
        <f t="shared" si="7"/>
        <v>62494.509999999966</v>
      </c>
    </row>
    <row r="63" spans="1:15" x14ac:dyDescent="0.25">
      <c r="A63" s="11">
        <v>41608</v>
      </c>
      <c r="B63" s="11">
        <v>41619</v>
      </c>
      <c r="C63" t="s">
        <v>22</v>
      </c>
      <c r="D63" s="12" t="s">
        <v>23</v>
      </c>
      <c r="E63" s="13">
        <v>41579</v>
      </c>
      <c r="F63" s="6">
        <v>137.22</v>
      </c>
      <c r="H63" s="6">
        <f t="shared" si="4"/>
        <v>137.22</v>
      </c>
      <c r="J63" s="6">
        <f t="shared" si="5"/>
        <v>60.376800000000003</v>
      </c>
      <c r="K63" s="6">
        <f t="shared" si="6"/>
        <v>0</v>
      </c>
      <c r="L63" s="6">
        <f t="shared" si="7"/>
        <v>62357.289999999964</v>
      </c>
    </row>
    <row r="64" spans="1:15" x14ac:dyDescent="0.25">
      <c r="A64" s="11">
        <v>41608</v>
      </c>
      <c r="B64" s="11">
        <v>41619</v>
      </c>
      <c r="C64" t="s">
        <v>20</v>
      </c>
      <c r="D64" s="12" t="s">
        <v>23</v>
      </c>
      <c r="E64" s="13">
        <v>41579</v>
      </c>
      <c r="F64" s="6">
        <v>155.37</v>
      </c>
      <c r="H64" s="6">
        <f t="shared" si="4"/>
        <v>155.37</v>
      </c>
      <c r="J64" s="6">
        <f t="shared" si="5"/>
        <v>68.362800000000007</v>
      </c>
      <c r="K64" s="6">
        <f t="shared" si="6"/>
        <v>0</v>
      </c>
      <c r="L64" s="6">
        <f t="shared" si="7"/>
        <v>62201.919999999962</v>
      </c>
    </row>
    <row r="65" spans="1:12" x14ac:dyDescent="0.25">
      <c r="A65" s="11">
        <v>41599</v>
      </c>
      <c r="B65" s="11">
        <v>41634</v>
      </c>
      <c r="C65" t="s">
        <v>33</v>
      </c>
      <c r="D65" s="12" t="s">
        <v>23</v>
      </c>
      <c r="E65" t="s">
        <v>37</v>
      </c>
      <c r="F65" s="6">
        <f>62.23*2</f>
        <v>124.46</v>
      </c>
      <c r="H65" s="6">
        <f t="shared" si="4"/>
        <v>124.46</v>
      </c>
      <c r="J65" s="6">
        <f t="shared" si="5"/>
        <v>54.7624</v>
      </c>
      <c r="K65" s="6">
        <f t="shared" si="6"/>
        <v>0</v>
      </c>
      <c r="L65" s="6">
        <f t="shared" si="7"/>
        <v>62077.459999999963</v>
      </c>
    </row>
    <row r="66" spans="1:12" x14ac:dyDescent="0.25">
      <c r="A66" s="11">
        <v>41639</v>
      </c>
      <c r="B66" s="11">
        <v>41639</v>
      </c>
      <c r="C66" t="s">
        <v>21</v>
      </c>
      <c r="D66" s="12" t="s">
        <v>19</v>
      </c>
      <c r="E66" t="s">
        <v>40</v>
      </c>
      <c r="G66" s="6">
        <v>440.64</v>
      </c>
      <c r="H66" s="6">
        <f t="shared" si="4"/>
        <v>440.64</v>
      </c>
      <c r="J66" s="6">
        <f t="shared" si="5"/>
        <v>0</v>
      </c>
      <c r="K66" s="6">
        <f t="shared" si="6"/>
        <v>0</v>
      </c>
      <c r="L66" s="6">
        <f t="shared" si="7"/>
        <v>61636.819999999963</v>
      </c>
    </row>
    <row r="67" spans="1:12" x14ac:dyDescent="0.25">
      <c r="A67" s="11">
        <v>41639</v>
      </c>
      <c r="B67" s="11">
        <v>41650</v>
      </c>
      <c r="C67" t="s">
        <v>22</v>
      </c>
      <c r="D67" s="12" t="s">
        <v>23</v>
      </c>
      <c r="E67" s="13">
        <v>41609</v>
      </c>
      <c r="F67" s="6">
        <v>292.5</v>
      </c>
      <c r="H67" s="6">
        <f t="shared" si="4"/>
        <v>292.5</v>
      </c>
      <c r="J67" s="6">
        <f t="shared" si="5"/>
        <v>128.69999999999999</v>
      </c>
      <c r="K67" s="6">
        <f t="shared" si="6"/>
        <v>0</v>
      </c>
      <c r="L67" s="6">
        <f t="shared" si="7"/>
        <v>61344.319999999963</v>
      </c>
    </row>
    <row r="68" spans="1:12" x14ac:dyDescent="0.25">
      <c r="A68" s="11">
        <v>41639</v>
      </c>
      <c r="B68" s="11">
        <v>41650</v>
      </c>
      <c r="C68" t="s">
        <v>22</v>
      </c>
      <c r="D68" s="12" t="s">
        <v>23</v>
      </c>
      <c r="E68" s="13">
        <v>41609</v>
      </c>
      <c r="F68" s="6">
        <v>346.93</v>
      </c>
      <c r="H68" s="6">
        <f t="shared" si="4"/>
        <v>346.93</v>
      </c>
      <c r="J68" s="6">
        <f t="shared" si="5"/>
        <v>152.64920000000001</v>
      </c>
      <c r="K68" s="6">
        <f t="shared" si="6"/>
        <v>0</v>
      </c>
      <c r="L68" s="6">
        <f t="shared" si="7"/>
        <v>60997.389999999963</v>
      </c>
    </row>
    <row r="69" spans="1:12" x14ac:dyDescent="0.25">
      <c r="A69" s="11">
        <v>41639</v>
      </c>
      <c r="B69" s="11">
        <v>41650</v>
      </c>
      <c r="C69" t="s">
        <v>22</v>
      </c>
      <c r="D69" s="12" t="s">
        <v>23</v>
      </c>
      <c r="E69" s="13">
        <v>41609</v>
      </c>
      <c r="F69" s="6">
        <v>508.5</v>
      </c>
      <c r="H69" s="6">
        <f t="shared" si="4"/>
        <v>508.5</v>
      </c>
      <c r="J69" s="6">
        <f t="shared" si="5"/>
        <v>223.74</v>
      </c>
      <c r="K69" s="6">
        <f t="shared" si="6"/>
        <v>0</v>
      </c>
      <c r="L69" s="6">
        <f t="shared" si="7"/>
        <v>60488.889999999963</v>
      </c>
    </row>
    <row r="70" spans="1:12" x14ac:dyDescent="0.25">
      <c r="A70" s="11">
        <v>41639</v>
      </c>
      <c r="B70" s="11">
        <v>41650</v>
      </c>
      <c r="C70" t="s">
        <v>22</v>
      </c>
      <c r="D70" s="12" t="s">
        <v>23</v>
      </c>
      <c r="E70" s="13">
        <v>41609</v>
      </c>
      <c r="F70" s="6">
        <v>16.329999999999998</v>
      </c>
      <c r="H70" s="6">
        <f t="shared" si="4"/>
        <v>16.329999999999998</v>
      </c>
      <c r="J70" s="6">
        <f t="shared" si="5"/>
        <v>7.1851999999999991</v>
      </c>
      <c r="K70" s="6">
        <f t="shared" si="6"/>
        <v>0</v>
      </c>
      <c r="L70" s="6">
        <f t="shared" si="7"/>
        <v>60472.559999999961</v>
      </c>
    </row>
    <row r="71" spans="1:12" x14ac:dyDescent="0.25">
      <c r="A71" s="11">
        <v>41639</v>
      </c>
      <c r="B71" s="11">
        <v>41650</v>
      </c>
      <c r="C71" t="s">
        <v>20</v>
      </c>
      <c r="D71" s="12" t="s">
        <v>23</v>
      </c>
      <c r="E71" s="13">
        <v>41609</v>
      </c>
      <c r="F71" s="6">
        <v>371.61</v>
      </c>
      <c r="H71" s="6">
        <f t="shared" si="4"/>
        <v>371.61</v>
      </c>
      <c r="J71" s="6">
        <f t="shared" si="5"/>
        <v>163.50839999999999</v>
      </c>
      <c r="K71" s="6">
        <f t="shared" si="6"/>
        <v>0</v>
      </c>
      <c r="L71" s="6">
        <f t="shared" si="7"/>
        <v>60100.949999999961</v>
      </c>
    </row>
    <row r="72" spans="1:12" x14ac:dyDescent="0.25">
      <c r="A72" s="11">
        <v>41646</v>
      </c>
      <c r="B72" s="11">
        <v>41646</v>
      </c>
      <c r="C72" t="s">
        <v>38</v>
      </c>
      <c r="D72" s="12" t="s">
        <v>23</v>
      </c>
      <c r="E72" t="s">
        <v>39</v>
      </c>
      <c r="F72" s="6">
        <v>300</v>
      </c>
      <c r="H72" s="6">
        <f t="shared" si="4"/>
        <v>300</v>
      </c>
      <c r="J72" s="6">
        <f t="shared" si="5"/>
        <v>132</v>
      </c>
      <c r="K72" s="6">
        <f t="shared" si="6"/>
        <v>0</v>
      </c>
      <c r="L72" s="6">
        <f t="shared" si="7"/>
        <v>59800.949999999961</v>
      </c>
    </row>
    <row r="73" spans="1:12" x14ac:dyDescent="0.25">
      <c r="A73" s="11">
        <v>41649</v>
      </c>
      <c r="B73" s="11">
        <v>41649</v>
      </c>
      <c r="C73" t="s">
        <v>41</v>
      </c>
      <c r="D73" s="12" t="s">
        <v>23</v>
      </c>
      <c r="E73" t="s">
        <v>42</v>
      </c>
      <c r="F73" s="6">
        <v>62.37</v>
      </c>
      <c r="H73" s="6">
        <f t="shared" si="4"/>
        <v>62.37</v>
      </c>
      <c r="J73" s="6">
        <f t="shared" si="5"/>
        <v>27.442799999999998</v>
      </c>
      <c r="K73" s="6">
        <f t="shared" si="6"/>
        <v>0</v>
      </c>
      <c r="L73" s="6">
        <f t="shared" si="7"/>
        <v>59738.579999999958</v>
      </c>
    </row>
    <row r="74" spans="1:12" x14ac:dyDescent="0.25">
      <c r="A74" s="11">
        <v>41662</v>
      </c>
      <c r="B74" s="11">
        <v>41662</v>
      </c>
      <c r="C74" t="s">
        <v>22</v>
      </c>
      <c r="D74" s="12" t="s">
        <v>23</v>
      </c>
      <c r="E74" t="s">
        <v>106</v>
      </c>
      <c r="F74" s="6">
        <f>-(76.12+62.5+87.5)</f>
        <v>-226.12</v>
      </c>
      <c r="H74" s="6">
        <f t="shared" si="4"/>
        <v>-226.12</v>
      </c>
      <c r="J74" s="6">
        <f t="shared" si="5"/>
        <v>-99.492800000000003</v>
      </c>
      <c r="K74" s="6">
        <f t="shared" si="6"/>
        <v>-99.492800000000003</v>
      </c>
      <c r="L74" s="6">
        <f t="shared" si="7"/>
        <v>60064.192799999961</v>
      </c>
    </row>
    <row r="75" spans="1:12" x14ac:dyDescent="0.25">
      <c r="A75" s="11">
        <v>41983</v>
      </c>
      <c r="B75" s="11">
        <v>41663</v>
      </c>
      <c r="C75" t="s">
        <v>43</v>
      </c>
      <c r="D75" s="12" t="s">
        <v>23</v>
      </c>
      <c r="E75" t="s">
        <v>44</v>
      </c>
      <c r="F75" s="6">
        <v>135.09</v>
      </c>
      <c r="H75" s="6">
        <f t="shared" si="4"/>
        <v>135.09</v>
      </c>
      <c r="J75" s="6">
        <f t="shared" si="5"/>
        <v>59.439599999999999</v>
      </c>
      <c r="K75" s="6">
        <f t="shared" si="6"/>
        <v>0</v>
      </c>
      <c r="L75" s="6">
        <f t="shared" si="7"/>
        <v>59929.102799999964</v>
      </c>
    </row>
    <row r="76" spans="1:12" x14ac:dyDescent="0.25">
      <c r="A76" s="11">
        <v>41670</v>
      </c>
      <c r="B76" s="11">
        <v>41670</v>
      </c>
      <c r="C76" t="s">
        <v>21</v>
      </c>
      <c r="D76" s="12" t="s">
        <v>19</v>
      </c>
      <c r="E76" t="s">
        <v>45</v>
      </c>
      <c r="G76" s="6">
        <v>849.92</v>
      </c>
      <c r="H76" s="6">
        <f t="shared" si="4"/>
        <v>849.92</v>
      </c>
      <c r="J76" s="6">
        <f t="shared" si="5"/>
        <v>0</v>
      </c>
      <c r="K76" s="6">
        <f t="shared" si="6"/>
        <v>0</v>
      </c>
      <c r="L76" s="6">
        <f t="shared" si="7"/>
        <v>59079.182799999966</v>
      </c>
    </row>
    <row r="77" spans="1:12" x14ac:dyDescent="0.25">
      <c r="A77" s="11">
        <v>41670</v>
      </c>
      <c r="B77" s="11">
        <v>41681</v>
      </c>
      <c r="C77" t="s">
        <v>22</v>
      </c>
      <c r="D77" s="12" t="s">
        <v>23</v>
      </c>
      <c r="E77" s="13">
        <v>41640</v>
      </c>
      <c r="F77" s="6">
        <v>951.18</v>
      </c>
      <c r="H77" s="6">
        <f t="shared" si="4"/>
        <v>951.18</v>
      </c>
      <c r="J77" s="6">
        <f t="shared" si="5"/>
        <v>418.51919999999996</v>
      </c>
      <c r="K77" s="6">
        <f t="shared" si="6"/>
        <v>0</v>
      </c>
      <c r="L77" s="6">
        <f t="shared" si="7"/>
        <v>58128.002799999966</v>
      </c>
    </row>
    <row r="78" spans="1:12" x14ac:dyDescent="0.25">
      <c r="A78" s="11">
        <v>41670</v>
      </c>
      <c r="B78" s="11">
        <v>41681</v>
      </c>
      <c r="C78" t="s">
        <v>22</v>
      </c>
      <c r="D78" s="12" t="s">
        <v>23</v>
      </c>
      <c r="E78" s="13">
        <v>41640</v>
      </c>
      <c r="F78" s="6">
        <v>1088.19</v>
      </c>
      <c r="H78" s="6">
        <f t="shared" si="4"/>
        <v>1088.19</v>
      </c>
      <c r="J78" s="6">
        <f t="shared" si="5"/>
        <v>478.80360000000002</v>
      </c>
      <c r="K78" s="6">
        <f t="shared" si="6"/>
        <v>0</v>
      </c>
      <c r="L78" s="6">
        <f t="shared" si="7"/>
        <v>57039.812799999963</v>
      </c>
    </row>
    <row r="79" spans="1:12" x14ac:dyDescent="0.25">
      <c r="A79" s="11">
        <v>41670</v>
      </c>
      <c r="B79" s="11">
        <v>41681</v>
      </c>
      <c r="C79" t="s">
        <v>22</v>
      </c>
      <c r="D79" s="12" t="s">
        <v>23</v>
      </c>
      <c r="E79" s="13">
        <v>41640</v>
      </c>
      <c r="F79" s="6">
        <v>16.329999999999998</v>
      </c>
      <c r="H79" s="6">
        <f t="shared" si="4"/>
        <v>16.329999999999998</v>
      </c>
      <c r="J79" s="6">
        <f t="shared" si="5"/>
        <v>7.1851999999999991</v>
      </c>
      <c r="K79" s="6">
        <f t="shared" si="6"/>
        <v>0</v>
      </c>
      <c r="L79" s="6">
        <f t="shared" si="7"/>
        <v>57023.482799999962</v>
      </c>
    </row>
    <row r="80" spans="1:12" x14ac:dyDescent="0.25">
      <c r="A80" s="11">
        <v>41670</v>
      </c>
      <c r="B80" s="11">
        <v>41681</v>
      </c>
      <c r="C80" t="s">
        <v>22</v>
      </c>
      <c r="D80" s="12" t="s">
        <v>23</v>
      </c>
      <c r="E80" s="13">
        <v>41640</v>
      </c>
      <c r="F80" s="6">
        <v>46.5</v>
      </c>
      <c r="H80" s="6">
        <f t="shared" si="4"/>
        <v>46.5</v>
      </c>
      <c r="J80" s="6">
        <f t="shared" si="5"/>
        <v>20.46</v>
      </c>
      <c r="K80" s="6">
        <f t="shared" si="6"/>
        <v>0</v>
      </c>
      <c r="L80" s="6">
        <f t="shared" si="7"/>
        <v>56976.982799999962</v>
      </c>
    </row>
    <row r="81" spans="1:12" x14ac:dyDescent="0.25">
      <c r="A81" s="11">
        <v>41670</v>
      </c>
      <c r="B81" s="11">
        <v>41681</v>
      </c>
      <c r="C81" t="s">
        <v>20</v>
      </c>
      <c r="D81" s="12" t="s">
        <v>23</v>
      </c>
      <c r="E81" s="13">
        <v>41640</v>
      </c>
      <c r="F81" s="6">
        <v>854.45</v>
      </c>
      <c r="H81" s="6">
        <f t="shared" si="4"/>
        <v>854.45</v>
      </c>
      <c r="J81" s="6">
        <f t="shared" si="5"/>
        <v>375.95800000000003</v>
      </c>
      <c r="K81" s="6">
        <f t="shared" si="6"/>
        <v>0</v>
      </c>
      <c r="L81" s="6">
        <f t="shared" si="7"/>
        <v>56122.532799999964</v>
      </c>
    </row>
    <row r="82" spans="1:12" x14ac:dyDescent="0.25">
      <c r="A82" s="11">
        <v>41695</v>
      </c>
      <c r="B82" s="11">
        <v>41695</v>
      </c>
      <c r="C82" t="s">
        <v>22</v>
      </c>
      <c r="D82" s="12" t="s">
        <v>23</v>
      </c>
      <c r="E82" t="s">
        <v>106</v>
      </c>
      <c r="F82" s="6">
        <v>-8.84</v>
      </c>
      <c r="H82" s="6">
        <f t="shared" si="4"/>
        <v>-8.84</v>
      </c>
      <c r="J82" s="6">
        <f t="shared" si="5"/>
        <v>-3.8896000000000002</v>
      </c>
      <c r="K82" s="6">
        <f t="shared" si="6"/>
        <v>-3.8896000000000002</v>
      </c>
      <c r="L82" s="6">
        <f t="shared" si="7"/>
        <v>56135.262399999963</v>
      </c>
    </row>
    <row r="83" spans="1:12" x14ac:dyDescent="0.25">
      <c r="A83" s="11">
        <v>41698</v>
      </c>
      <c r="B83" s="11">
        <v>41698</v>
      </c>
      <c r="C83" t="s">
        <v>21</v>
      </c>
      <c r="D83" s="12" t="s">
        <v>19</v>
      </c>
      <c r="E83" t="s">
        <v>46</v>
      </c>
      <c r="G83" s="6">
        <v>1297.02</v>
      </c>
      <c r="H83" s="6">
        <f t="shared" si="4"/>
        <v>1297.02</v>
      </c>
      <c r="J83" s="6">
        <f t="shared" si="5"/>
        <v>0</v>
      </c>
      <c r="K83" s="6">
        <f t="shared" si="6"/>
        <v>0</v>
      </c>
      <c r="L83" s="6">
        <f t="shared" si="7"/>
        <v>54838.242399999966</v>
      </c>
    </row>
    <row r="84" spans="1:12" x14ac:dyDescent="0.25">
      <c r="A84" s="11">
        <v>41698</v>
      </c>
      <c r="B84" s="11">
        <v>41709</v>
      </c>
      <c r="C84" t="s">
        <v>22</v>
      </c>
      <c r="D84" s="12" t="s">
        <v>23</v>
      </c>
      <c r="E84" s="13">
        <v>41671</v>
      </c>
      <c r="F84" s="6">
        <v>46.5</v>
      </c>
      <c r="H84" s="6">
        <f t="shared" si="4"/>
        <v>46.5</v>
      </c>
      <c r="J84" s="6">
        <f t="shared" si="5"/>
        <v>20.46</v>
      </c>
      <c r="K84" s="6">
        <f t="shared" si="6"/>
        <v>0</v>
      </c>
      <c r="L84" s="6">
        <f t="shared" si="7"/>
        <v>54791.742399999966</v>
      </c>
    </row>
    <row r="85" spans="1:12" x14ac:dyDescent="0.25">
      <c r="A85" s="11">
        <v>41698</v>
      </c>
      <c r="B85" s="11">
        <v>41709</v>
      </c>
      <c r="C85" t="s">
        <v>22</v>
      </c>
      <c r="D85" s="12" t="s">
        <v>23</v>
      </c>
      <c r="E85" s="13">
        <v>41671</v>
      </c>
      <c r="F85" s="6">
        <v>131.82</v>
      </c>
      <c r="H85" s="6">
        <f t="shared" si="4"/>
        <v>131.82</v>
      </c>
      <c r="J85" s="6">
        <f t="shared" si="5"/>
        <v>58.000799999999998</v>
      </c>
      <c r="K85" s="6">
        <f t="shared" si="6"/>
        <v>0</v>
      </c>
      <c r="L85" s="6">
        <f t="shared" si="7"/>
        <v>54659.922399999967</v>
      </c>
    </row>
    <row r="86" spans="1:12" x14ac:dyDescent="0.25">
      <c r="A86" s="11">
        <v>41698</v>
      </c>
      <c r="B86" s="11">
        <v>41709</v>
      </c>
      <c r="C86" t="s">
        <v>22</v>
      </c>
      <c r="D86" s="12" t="s">
        <v>23</v>
      </c>
      <c r="E86" s="13">
        <v>41671</v>
      </c>
      <c r="F86" s="6">
        <v>402.26</v>
      </c>
      <c r="H86" s="6">
        <f t="shared" si="4"/>
        <v>402.26</v>
      </c>
      <c r="J86" s="6">
        <f t="shared" si="5"/>
        <v>176.99439999999998</v>
      </c>
      <c r="K86" s="6">
        <f t="shared" si="6"/>
        <v>0</v>
      </c>
      <c r="L86" s="6">
        <f t="shared" si="7"/>
        <v>54257.662399999965</v>
      </c>
    </row>
    <row r="87" spans="1:12" x14ac:dyDescent="0.25">
      <c r="A87" s="11">
        <v>41698</v>
      </c>
      <c r="B87" s="11">
        <v>41709</v>
      </c>
      <c r="C87" t="s">
        <v>20</v>
      </c>
      <c r="D87" s="12" t="s">
        <v>23</v>
      </c>
      <c r="E87" s="13" t="s">
        <v>96</v>
      </c>
      <c r="F87" s="6">
        <v>254.94</v>
      </c>
      <c r="H87" s="6">
        <f t="shared" si="4"/>
        <v>254.94</v>
      </c>
      <c r="J87" s="6">
        <f t="shared" si="5"/>
        <v>112.17359999999999</v>
      </c>
      <c r="K87" s="6">
        <f t="shared" si="6"/>
        <v>0</v>
      </c>
      <c r="L87" s="6">
        <f t="shared" si="7"/>
        <v>54002.722399999962</v>
      </c>
    </row>
    <row r="88" spans="1:12" x14ac:dyDescent="0.25">
      <c r="A88" s="11">
        <v>41718</v>
      </c>
      <c r="B88" s="11">
        <v>41718</v>
      </c>
      <c r="C88" t="s">
        <v>33</v>
      </c>
      <c r="D88" s="12" t="s">
        <v>23</v>
      </c>
      <c r="E88" t="s">
        <v>47</v>
      </c>
      <c r="F88" s="6">
        <f>254.8+85.44</f>
        <v>340.24</v>
      </c>
      <c r="H88" s="6">
        <f t="shared" si="4"/>
        <v>340.24</v>
      </c>
      <c r="J88" s="6">
        <f t="shared" si="5"/>
        <v>149.7056</v>
      </c>
      <c r="K88" s="6">
        <f t="shared" si="6"/>
        <v>0</v>
      </c>
      <c r="L88" s="6">
        <f t="shared" si="7"/>
        <v>53662.482399999964</v>
      </c>
    </row>
    <row r="89" spans="1:12" x14ac:dyDescent="0.25">
      <c r="A89" s="11">
        <v>41722</v>
      </c>
      <c r="B89" s="11">
        <v>41722</v>
      </c>
      <c r="C89" t="s">
        <v>48</v>
      </c>
      <c r="D89" s="12" t="s">
        <v>23</v>
      </c>
      <c r="E89" t="s">
        <v>49</v>
      </c>
      <c r="F89" s="6">
        <v>66.3</v>
      </c>
      <c r="H89" s="6">
        <f t="shared" si="4"/>
        <v>66.3</v>
      </c>
      <c r="J89" s="6">
        <f t="shared" si="5"/>
        <v>29.172000000000001</v>
      </c>
      <c r="K89" s="6">
        <f t="shared" si="6"/>
        <v>0</v>
      </c>
      <c r="L89" s="6">
        <f t="shared" si="7"/>
        <v>53596.182399999961</v>
      </c>
    </row>
    <row r="90" spans="1:12" x14ac:dyDescent="0.25">
      <c r="A90" s="11">
        <v>41725</v>
      </c>
      <c r="B90" s="11">
        <v>41725</v>
      </c>
      <c r="C90" t="s">
        <v>43</v>
      </c>
      <c r="D90" s="12" t="s">
        <v>23</v>
      </c>
      <c r="E90" t="s">
        <v>50</v>
      </c>
      <c r="F90" s="6">
        <v>82.81</v>
      </c>
      <c r="H90" s="6">
        <f t="shared" si="4"/>
        <v>82.81</v>
      </c>
      <c r="J90" s="6">
        <f t="shared" si="5"/>
        <v>36.436399999999999</v>
      </c>
      <c r="K90" s="6">
        <f t="shared" si="6"/>
        <v>0</v>
      </c>
      <c r="L90" s="6">
        <f t="shared" si="7"/>
        <v>53513.372399999964</v>
      </c>
    </row>
    <row r="91" spans="1:12" x14ac:dyDescent="0.25">
      <c r="A91" s="11">
        <v>41729</v>
      </c>
      <c r="B91" s="11">
        <v>41729</v>
      </c>
      <c r="C91" t="s">
        <v>21</v>
      </c>
      <c r="D91" s="12" t="s">
        <v>19</v>
      </c>
      <c r="E91" t="s">
        <v>51</v>
      </c>
      <c r="G91" s="6">
        <v>367.63</v>
      </c>
      <c r="H91" s="6">
        <f t="shared" si="4"/>
        <v>367.63</v>
      </c>
      <c r="J91" s="6">
        <f t="shared" si="5"/>
        <v>0</v>
      </c>
      <c r="K91" s="6">
        <f t="shared" si="6"/>
        <v>0</v>
      </c>
      <c r="L91" s="6">
        <f t="shared" si="7"/>
        <v>53145.742399999966</v>
      </c>
    </row>
    <row r="92" spans="1:12" x14ac:dyDescent="0.25">
      <c r="A92" s="11">
        <v>41729</v>
      </c>
      <c r="B92" s="11">
        <v>41740</v>
      </c>
      <c r="C92" t="s">
        <v>22</v>
      </c>
      <c r="D92" s="12" t="s">
        <v>23</v>
      </c>
      <c r="E92" s="13">
        <v>41699</v>
      </c>
      <c r="F92" s="6">
        <v>38.299999999999997</v>
      </c>
      <c r="H92" s="6">
        <f t="shared" si="4"/>
        <v>38.299999999999997</v>
      </c>
      <c r="J92" s="6">
        <f t="shared" si="5"/>
        <v>16.852</v>
      </c>
      <c r="K92" s="6">
        <f t="shared" si="6"/>
        <v>0</v>
      </c>
      <c r="L92" s="6">
        <f t="shared" si="7"/>
        <v>53107.442399999964</v>
      </c>
    </row>
    <row r="93" spans="1:12" x14ac:dyDescent="0.25">
      <c r="A93" s="11">
        <v>41729</v>
      </c>
      <c r="B93" s="11">
        <v>41740</v>
      </c>
      <c r="C93" t="s">
        <v>22</v>
      </c>
      <c r="D93" s="12" t="s">
        <v>23</v>
      </c>
      <c r="E93" s="13">
        <v>41699</v>
      </c>
      <c r="F93" s="6">
        <v>38.75</v>
      </c>
      <c r="H93" s="6">
        <f t="shared" si="4"/>
        <v>38.75</v>
      </c>
      <c r="J93" s="6">
        <f t="shared" si="5"/>
        <v>17.05</v>
      </c>
      <c r="K93" s="6">
        <f t="shared" si="6"/>
        <v>0</v>
      </c>
      <c r="L93" s="6">
        <f t="shared" si="7"/>
        <v>53068.692399999964</v>
      </c>
    </row>
    <row r="94" spans="1:12" x14ac:dyDescent="0.25">
      <c r="A94" s="11">
        <v>41729</v>
      </c>
      <c r="B94" s="11">
        <v>41740</v>
      </c>
      <c r="C94" t="s">
        <v>20</v>
      </c>
      <c r="D94" s="12" t="s">
        <v>23</v>
      </c>
      <c r="E94" s="13" t="s">
        <v>97</v>
      </c>
      <c r="F94" s="6">
        <v>15.69</v>
      </c>
      <c r="H94" s="6">
        <f t="shared" si="4"/>
        <v>15.69</v>
      </c>
      <c r="J94" s="6">
        <f t="shared" si="5"/>
        <v>6.9036</v>
      </c>
      <c r="K94" s="6">
        <f t="shared" si="6"/>
        <v>0</v>
      </c>
      <c r="L94" s="6">
        <f t="shared" si="7"/>
        <v>53053.002399999961</v>
      </c>
    </row>
    <row r="95" spans="1:12" x14ac:dyDescent="0.25">
      <c r="A95" s="11">
        <v>41750</v>
      </c>
      <c r="B95" s="11">
        <v>41750</v>
      </c>
      <c r="C95" t="s">
        <v>22</v>
      </c>
      <c r="D95" s="12" t="s">
        <v>23</v>
      </c>
      <c r="E95" t="s">
        <v>106</v>
      </c>
      <c r="F95" s="6">
        <f>-(18+9.75+8.25)</f>
        <v>-36</v>
      </c>
      <c r="H95" s="6">
        <f t="shared" si="4"/>
        <v>-36</v>
      </c>
      <c r="J95" s="6">
        <f t="shared" si="5"/>
        <v>-15.84</v>
      </c>
      <c r="K95" s="6">
        <f t="shared" si="6"/>
        <v>-15.84</v>
      </c>
      <c r="L95" s="6">
        <f t="shared" si="7"/>
        <v>53104.842399999958</v>
      </c>
    </row>
    <row r="96" spans="1:12" x14ac:dyDescent="0.25">
      <c r="A96" s="11">
        <v>41773</v>
      </c>
      <c r="B96" s="11">
        <v>41773</v>
      </c>
      <c r="C96" t="s">
        <v>22</v>
      </c>
      <c r="D96" s="12" t="s">
        <v>23</v>
      </c>
      <c r="E96" t="s">
        <v>106</v>
      </c>
      <c r="F96" s="6">
        <v>16.5</v>
      </c>
      <c r="H96" s="6">
        <f t="shared" si="4"/>
        <v>16.5</v>
      </c>
      <c r="J96" s="6">
        <f t="shared" si="5"/>
        <v>7.26</v>
      </c>
      <c r="K96" s="6">
        <f t="shared" si="6"/>
        <v>0</v>
      </c>
      <c r="L96" s="6">
        <f t="shared" si="7"/>
        <v>53088.342399999958</v>
      </c>
    </row>
    <row r="97" spans="1:12" x14ac:dyDescent="0.25">
      <c r="A97" s="11">
        <v>41792</v>
      </c>
      <c r="B97" s="11">
        <v>41792</v>
      </c>
      <c r="C97" t="s">
        <v>38</v>
      </c>
      <c r="D97" s="12" t="s">
        <v>23</v>
      </c>
      <c r="E97" t="s">
        <v>39</v>
      </c>
      <c r="F97" s="6">
        <v>900</v>
      </c>
      <c r="H97" s="6">
        <f t="shared" si="4"/>
        <v>900</v>
      </c>
      <c r="J97" s="6">
        <f t="shared" si="5"/>
        <v>396</v>
      </c>
      <c r="K97" s="6">
        <f t="shared" si="6"/>
        <v>0</v>
      </c>
      <c r="L97" s="6">
        <f t="shared" si="7"/>
        <v>52188.342399999958</v>
      </c>
    </row>
    <row r="98" spans="1:12" x14ac:dyDescent="0.25">
      <c r="A98" s="11">
        <v>41781</v>
      </c>
      <c r="B98" s="11">
        <v>41781</v>
      </c>
      <c r="C98" t="s">
        <v>52</v>
      </c>
      <c r="D98" s="12" t="s">
        <v>23</v>
      </c>
      <c r="E98" t="s">
        <v>53</v>
      </c>
      <c r="F98" s="21">
        <v>315</v>
      </c>
      <c r="H98" s="6">
        <f t="shared" si="4"/>
        <v>315</v>
      </c>
      <c r="J98" s="6">
        <f t="shared" si="5"/>
        <v>138.6</v>
      </c>
      <c r="K98" s="6">
        <f t="shared" si="6"/>
        <v>0</v>
      </c>
      <c r="L98" s="6">
        <f t="shared" si="7"/>
        <v>51873.342399999958</v>
      </c>
    </row>
    <row r="99" spans="1:12" x14ac:dyDescent="0.25">
      <c r="A99" s="11">
        <v>41792</v>
      </c>
      <c r="B99" s="11">
        <v>41792</v>
      </c>
      <c r="C99" t="s">
        <v>52</v>
      </c>
      <c r="D99" s="12" t="s">
        <v>23</v>
      </c>
      <c r="E99" t="s">
        <v>54</v>
      </c>
      <c r="F99" s="21">
        <v>150</v>
      </c>
      <c r="H99" s="6">
        <f t="shared" si="4"/>
        <v>150</v>
      </c>
      <c r="J99" s="6">
        <f t="shared" si="5"/>
        <v>66</v>
      </c>
      <c r="K99" s="6">
        <f t="shared" si="6"/>
        <v>0</v>
      </c>
      <c r="L99" s="6">
        <f t="shared" si="7"/>
        <v>51723.342399999958</v>
      </c>
    </row>
    <row r="100" spans="1:12" x14ac:dyDescent="0.25">
      <c r="A100" s="11">
        <v>41773</v>
      </c>
      <c r="B100" s="11">
        <v>41773</v>
      </c>
      <c r="C100" t="s">
        <v>48</v>
      </c>
      <c r="D100" s="12" t="s">
        <v>23</v>
      </c>
      <c r="E100" s="14" t="s">
        <v>55</v>
      </c>
      <c r="F100" s="6">
        <v>40.56</v>
      </c>
      <c r="H100" s="6">
        <f t="shared" si="4"/>
        <v>40.56</v>
      </c>
      <c r="J100" s="6">
        <f t="shared" si="5"/>
        <v>17.846400000000003</v>
      </c>
      <c r="K100" s="6">
        <f t="shared" si="6"/>
        <v>0</v>
      </c>
      <c r="L100" s="6">
        <f t="shared" si="7"/>
        <v>51682.78239999996</v>
      </c>
    </row>
    <row r="101" spans="1:12" x14ac:dyDescent="0.25">
      <c r="A101" s="11">
        <v>41779</v>
      </c>
      <c r="B101" s="11">
        <v>41779</v>
      </c>
      <c r="C101" t="s">
        <v>56</v>
      </c>
      <c r="D101" s="12" t="s">
        <v>23</v>
      </c>
      <c r="E101" t="s">
        <v>42</v>
      </c>
      <c r="F101" s="6">
        <v>13.48</v>
      </c>
      <c r="H101" s="6">
        <f t="shared" si="4"/>
        <v>13.48</v>
      </c>
      <c r="J101" s="6">
        <f t="shared" si="5"/>
        <v>5.9312000000000005</v>
      </c>
      <c r="K101" s="6">
        <f t="shared" si="6"/>
        <v>0</v>
      </c>
      <c r="L101" s="6">
        <f t="shared" si="7"/>
        <v>51669.302399999957</v>
      </c>
    </row>
    <row r="102" spans="1:12" x14ac:dyDescent="0.25">
      <c r="A102" s="11">
        <v>41747</v>
      </c>
      <c r="B102" s="11">
        <v>41747</v>
      </c>
      <c r="C102" t="s">
        <v>43</v>
      </c>
      <c r="D102" s="12" t="s">
        <v>23</v>
      </c>
      <c r="E102" t="s">
        <v>50</v>
      </c>
      <c r="F102" s="6">
        <v>5.05</v>
      </c>
      <c r="H102" s="6">
        <f t="shared" si="4"/>
        <v>5.05</v>
      </c>
      <c r="J102" s="6">
        <f t="shared" si="5"/>
        <v>2.222</v>
      </c>
      <c r="K102" s="6">
        <f t="shared" si="6"/>
        <v>0</v>
      </c>
      <c r="L102" s="6">
        <f t="shared" si="7"/>
        <v>51664.252399999954</v>
      </c>
    </row>
    <row r="103" spans="1:12" x14ac:dyDescent="0.25">
      <c r="A103" s="11">
        <v>41793</v>
      </c>
      <c r="B103" s="11">
        <v>41793</v>
      </c>
      <c r="C103" t="s">
        <v>57</v>
      </c>
      <c r="D103" s="12" t="s">
        <v>23</v>
      </c>
      <c r="E103" t="s">
        <v>58</v>
      </c>
      <c r="F103" s="6">
        <v>182</v>
      </c>
      <c r="H103" s="6">
        <f t="shared" si="4"/>
        <v>182</v>
      </c>
      <c r="J103" s="6">
        <f t="shared" si="5"/>
        <v>80.08</v>
      </c>
      <c r="K103" s="6">
        <f t="shared" si="6"/>
        <v>0</v>
      </c>
      <c r="L103" s="6">
        <f t="shared" si="7"/>
        <v>51482.252399999954</v>
      </c>
    </row>
    <row r="104" spans="1:12" x14ac:dyDescent="0.25">
      <c r="A104" s="11">
        <v>41780</v>
      </c>
      <c r="B104" s="11">
        <v>41780</v>
      </c>
      <c r="C104" t="s">
        <v>59</v>
      </c>
      <c r="D104" s="12" t="s">
        <v>23</v>
      </c>
      <c r="E104" t="s">
        <v>107</v>
      </c>
      <c r="F104" s="6">
        <v>425</v>
      </c>
      <c r="H104" s="6">
        <f t="shared" si="4"/>
        <v>425</v>
      </c>
      <c r="J104" s="6">
        <f t="shared" si="5"/>
        <v>187</v>
      </c>
      <c r="K104" s="6">
        <f t="shared" si="6"/>
        <v>0</v>
      </c>
      <c r="L104" s="6">
        <f t="shared" si="7"/>
        <v>51057.252399999954</v>
      </c>
    </row>
    <row r="105" spans="1:12" x14ac:dyDescent="0.25">
      <c r="A105" s="11">
        <v>41792</v>
      </c>
      <c r="B105" s="11">
        <v>41792</v>
      </c>
      <c r="C105" t="s">
        <v>60</v>
      </c>
      <c r="D105" s="12" t="s">
        <v>23</v>
      </c>
      <c r="E105" t="s">
        <v>61</v>
      </c>
      <c r="F105" s="6">
        <v>119</v>
      </c>
      <c r="H105" s="6">
        <f t="shared" si="4"/>
        <v>119</v>
      </c>
      <c r="J105" s="6">
        <f t="shared" si="5"/>
        <v>52.36</v>
      </c>
      <c r="K105" s="6">
        <f t="shared" si="6"/>
        <v>0</v>
      </c>
      <c r="L105" s="6">
        <f t="shared" si="7"/>
        <v>50938.252399999954</v>
      </c>
    </row>
    <row r="106" spans="1:12" x14ac:dyDescent="0.25">
      <c r="A106" s="11">
        <v>41792</v>
      </c>
      <c r="B106" s="11">
        <v>41792</v>
      </c>
      <c r="C106" t="s">
        <v>60</v>
      </c>
      <c r="D106" s="12" t="s">
        <v>23</v>
      </c>
      <c r="E106" t="s">
        <v>62</v>
      </c>
      <c r="F106" s="6">
        <v>28</v>
      </c>
      <c r="H106" s="6">
        <f t="shared" si="4"/>
        <v>28</v>
      </c>
      <c r="J106" s="6">
        <f t="shared" si="5"/>
        <v>12.32</v>
      </c>
      <c r="K106" s="6">
        <f t="shared" si="6"/>
        <v>0</v>
      </c>
      <c r="L106" s="6">
        <f t="shared" si="7"/>
        <v>50910.252399999954</v>
      </c>
    </row>
    <row r="107" spans="1:12" x14ac:dyDescent="0.25">
      <c r="A107" s="11">
        <v>41759</v>
      </c>
      <c r="B107" s="11">
        <v>41759</v>
      </c>
      <c r="C107" t="s">
        <v>21</v>
      </c>
      <c r="D107" s="12" t="s">
        <v>19</v>
      </c>
      <c r="E107" t="s">
        <v>63</v>
      </c>
      <c r="G107" s="6">
        <v>242.48</v>
      </c>
      <c r="H107" s="6">
        <f t="shared" si="4"/>
        <v>242.48</v>
      </c>
      <c r="J107" s="6">
        <f t="shared" si="5"/>
        <v>0</v>
      </c>
      <c r="K107" s="6">
        <f t="shared" si="6"/>
        <v>0</v>
      </c>
      <c r="L107" s="6">
        <f t="shared" si="7"/>
        <v>50667.772399999951</v>
      </c>
    </row>
    <row r="108" spans="1:12" x14ac:dyDescent="0.25">
      <c r="A108" s="11">
        <v>41792</v>
      </c>
      <c r="B108" s="11">
        <v>41792</v>
      </c>
      <c r="C108" t="s">
        <v>18</v>
      </c>
      <c r="D108" s="12" t="s">
        <v>19</v>
      </c>
      <c r="E108" t="s">
        <v>64</v>
      </c>
      <c r="F108" s="6">
        <v>2354.65</v>
      </c>
      <c r="H108" s="6">
        <f t="shared" si="4"/>
        <v>2354.65</v>
      </c>
      <c r="J108" s="6">
        <f t="shared" si="5"/>
        <v>0</v>
      </c>
      <c r="K108" s="6">
        <f t="shared" si="6"/>
        <v>0</v>
      </c>
      <c r="L108" s="6">
        <f t="shared" si="7"/>
        <v>48313.122399999949</v>
      </c>
    </row>
    <row r="109" spans="1:12" x14ac:dyDescent="0.25">
      <c r="A109" s="11">
        <v>41792</v>
      </c>
      <c r="B109" s="11">
        <v>41792</v>
      </c>
      <c r="C109" t="s">
        <v>18</v>
      </c>
      <c r="D109" s="12" t="s">
        <v>19</v>
      </c>
      <c r="E109" t="s">
        <v>65</v>
      </c>
      <c r="F109" s="6">
        <v>349.3</v>
      </c>
      <c r="H109" s="6">
        <f t="shared" si="4"/>
        <v>349.3</v>
      </c>
      <c r="J109" s="6">
        <f t="shared" si="5"/>
        <v>0</v>
      </c>
      <c r="K109" s="6">
        <f t="shared" si="6"/>
        <v>0</v>
      </c>
      <c r="L109" s="6">
        <f t="shared" si="7"/>
        <v>47963.822399999946</v>
      </c>
    </row>
    <row r="110" spans="1:12" x14ac:dyDescent="0.25">
      <c r="A110" s="11">
        <v>41766</v>
      </c>
      <c r="B110" s="11">
        <v>41766</v>
      </c>
      <c r="C110" t="s">
        <v>18</v>
      </c>
      <c r="D110" s="12" t="s">
        <v>19</v>
      </c>
      <c r="E110" t="s">
        <v>111</v>
      </c>
      <c r="F110" s="6">
        <f>40+368</f>
        <v>408</v>
      </c>
      <c r="H110" s="6">
        <f t="shared" si="4"/>
        <v>408</v>
      </c>
      <c r="J110" s="6">
        <f t="shared" si="5"/>
        <v>0</v>
      </c>
      <c r="K110" s="6">
        <f t="shared" si="6"/>
        <v>0</v>
      </c>
      <c r="L110" s="6">
        <f t="shared" si="7"/>
        <v>47555.822399999946</v>
      </c>
    </row>
    <row r="111" spans="1:12" x14ac:dyDescent="0.25">
      <c r="A111" s="11">
        <v>41796</v>
      </c>
      <c r="B111" s="11">
        <v>41796</v>
      </c>
      <c r="C111" t="s">
        <v>70</v>
      </c>
      <c r="D111" s="12" t="s">
        <v>23</v>
      </c>
      <c r="E111" t="s">
        <v>76</v>
      </c>
      <c r="F111" s="6">
        <f>55.79+12.99+246.63+28.48</f>
        <v>343.89</v>
      </c>
      <c r="H111" s="6">
        <f t="shared" si="4"/>
        <v>343.89</v>
      </c>
      <c r="J111" s="6">
        <f t="shared" si="5"/>
        <v>151.3116</v>
      </c>
      <c r="K111" s="6">
        <f t="shared" si="6"/>
        <v>0</v>
      </c>
      <c r="L111" s="6">
        <f t="shared" si="7"/>
        <v>47211.932399999947</v>
      </c>
    </row>
    <row r="112" spans="1:12" x14ac:dyDescent="0.25">
      <c r="A112" s="11">
        <v>41759</v>
      </c>
      <c r="B112" s="11">
        <v>41770</v>
      </c>
      <c r="C112" t="s">
        <v>22</v>
      </c>
      <c r="D112" s="12" t="s">
        <v>23</v>
      </c>
      <c r="E112" s="13">
        <v>41730</v>
      </c>
      <c r="F112" s="6">
        <v>390.2</v>
      </c>
      <c r="H112" s="6">
        <f t="shared" si="4"/>
        <v>390.2</v>
      </c>
      <c r="J112" s="6">
        <f t="shared" si="5"/>
        <v>171.68799999999999</v>
      </c>
      <c r="K112" s="6">
        <f t="shared" si="6"/>
        <v>0</v>
      </c>
      <c r="L112" s="6">
        <f t="shared" si="7"/>
        <v>46821.73239999995</v>
      </c>
    </row>
    <row r="113" spans="1:16" x14ac:dyDescent="0.25">
      <c r="A113" s="11">
        <v>41759</v>
      </c>
      <c r="B113" s="11">
        <v>41770</v>
      </c>
      <c r="C113" t="s">
        <v>22</v>
      </c>
      <c r="D113" s="12" t="s">
        <v>23</v>
      </c>
      <c r="E113" s="13">
        <v>41730</v>
      </c>
      <c r="F113" s="6">
        <v>43.29</v>
      </c>
      <c r="H113" s="6">
        <f t="shared" si="4"/>
        <v>43.29</v>
      </c>
      <c r="J113" s="6">
        <f t="shared" si="5"/>
        <v>19.047599999999999</v>
      </c>
      <c r="K113" s="6">
        <f t="shared" si="6"/>
        <v>0</v>
      </c>
      <c r="L113" s="6">
        <f t="shared" si="7"/>
        <v>46778.442399999949</v>
      </c>
    </row>
    <row r="114" spans="1:16" x14ac:dyDescent="0.25">
      <c r="A114" s="11">
        <v>41759</v>
      </c>
      <c r="B114" s="11">
        <v>41770</v>
      </c>
      <c r="C114" t="s">
        <v>22</v>
      </c>
      <c r="D114" s="12" t="s">
        <v>23</v>
      </c>
      <c r="E114" t="s">
        <v>108</v>
      </c>
      <c r="H114" s="6">
        <f t="shared" si="4"/>
        <v>0</v>
      </c>
      <c r="J114" s="6">
        <f t="shared" si="5"/>
        <v>0</v>
      </c>
      <c r="K114" s="6">
        <f t="shared" si="6"/>
        <v>0</v>
      </c>
      <c r="L114" s="6">
        <f t="shared" si="7"/>
        <v>46778.442399999949</v>
      </c>
    </row>
    <row r="115" spans="1:16" x14ac:dyDescent="0.25">
      <c r="A115" s="11">
        <v>41790</v>
      </c>
      <c r="B115" s="11">
        <v>41801</v>
      </c>
      <c r="C115" t="s">
        <v>22</v>
      </c>
      <c r="D115" s="12" t="s">
        <v>23</v>
      </c>
      <c r="E115" s="13">
        <v>41760</v>
      </c>
      <c r="F115" s="6">
        <v>127.66</v>
      </c>
      <c r="H115" s="6">
        <f t="shared" si="4"/>
        <v>127.66</v>
      </c>
      <c r="J115" s="6">
        <f t="shared" si="5"/>
        <v>56.170400000000001</v>
      </c>
      <c r="K115" s="6">
        <f t="shared" si="6"/>
        <v>0</v>
      </c>
      <c r="L115" s="6">
        <f t="shared" si="7"/>
        <v>46650.782399999945</v>
      </c>
    </row>
    <row r="116" spans="1:16" x14ac:dyDescent="0.25">
      <c r="A116" s="11">
        <v>41790</v>
      </c>
      <c r="B116" s="11">
        <v>41801</v>
      </c>
      <c r="C116" t="s">
        <v>22</v>
      </c>
      <c r="D116" s="12" t="s">
        <v>23</v>
      </c>
      <c r="E116" s="13">
        <v>41760</v>
      </c>
      <c r="F116" s="6">
        <v>145.01</v>
      </c>
      <c r="H116" s="6">
        <f t="shared" si="4"/>
        <v>145.01</v>
      </c>
      <c r="J116" s="6">
        <f t="shared" si="5"/>
        <v>63.804399999999994</v>
      </c>
      <c r="K116" s="6">
        <f t="shared" si="6"/>
        <v>0</v>
      </c>
      <c r="L116" s="6">
        <f t="shared" si="7"/>
        <v>46505.772399999943</v>
      </c>
    </row>
    <row r="117" spans="1:16" x14ac:dyDescent="0.25">
      <c r="A117" s="11">
        <v>41759</v>
      </c>
      <c r="B117" s="11">
        <v>41770</v>
      </c>
      <c r="C117" t="s">
        <v>20</v>
      </c>
      <c r="D117" s="12" t="s">
        <v>23</v>
      </c>
      <c r="E117" s="13" t="s">
        <v>98</v>
      </c>
      <c r="F117" s="6">
        <v>226.2</v>
      </c>
      <c r="H117" s="6">
        <f t="shared" si="4"/>
        <v>226.2</v>
      </c>
      <c r="J117" s="6">
        <f t="shared" si="5"/>
        <v>99.527999999999992</v>
      </c>
      <c r="K117" s="6">
        <f t="shared" si="6"/>
        <v>0</v>
      </c>
      <c r="L117" s="6">
        <f t="shared" si="7"/>
        <v>46279.572399999946</v>
      </c>
    </row>
    <row r="118" spans="1:16" x14ac:dyDescent="0.25">
      <c r="A118" s="11">
        <v>41790</v>
      </c>
      <c r="B118" s="11">
        <v>41801</v>
      </c>
      <c r="C118" t="s">
        <v>20</v>
      </c>
      <c r="D118" s="12" t="s">
        <v>23</v>
      </c>
      <c r="E118" s="13" t="s">
        <v>99</v>
      </c>
      <c r="F118" s="6">
        <v>1568.12</v>
      </c>
      <c r="H118" s="6">
        <f t="shared" si="4"/>
        <v>1568.12</v>
      </c>
      <c r="J118" s="6">
        <f t="shared" si="5"/>
        <v>689.97280000000001</v>
      </c>
      <c r="K118" s="6">
        <f t="shared" si="6"/>
        <v>0</v>
      </c>
      <c r="L118" s="6">
        <f t="shared" si="7"/>
        <v>44711.452399999944</v>
      </c>
    </row>
    <row r="119" spans="1:16" x14ac:dyDescent="0.25">
      <c r="A119" s="11">
        <v>41790</v>
      </c>
      <c r="B119" s="11">
        <v>41790</v>
      </c>
      <c r="C119" t="s">
        <v>21</v>
      </c>
      <c r="D119" s="12" t="s">
        <v>19</v>
      </c>
      <c r="E119" t="s">
        <v>74</v>
      </c>
      <c r="G119" s="6">
        <v>508.3</v>
      </c>
      <c r="H119" s="6">
        <f t="shared" si="4"/>
        <v>508.3</v>
      </c>
      <c r="I119" s="16"/>
      <c r="J119" s="6">
        <f t="shared" si="5"/>
        <v>0</v>
      </c>
      <c r="K119" s="6">
        <f t="shared" si="6"/>
        <v>0</v>
      </c>
      <c r="L119" s="6">
        <f t="shared" si="7"/>
        <v>44203.152399999941</v>
      </c>
      <c r="N119" s="20"/>
      <c r="O119" s="16"/>
      <c r="P119" s="20"/>
    </row>
    <row r="120" spans="1:16" x14ac:dyDescent="0.25">
      <c r="A120" s="11">
        <v>41800</v>
      </c>
      <c r="B120" s="11">
        <v>41806</v>
      </c>
      <c r="C120" t="s">
        <v>57</v>
      </c>
      <c r="D120" s="12" t="s">
        <v>23</v>
      </c>
      <c r="E120" t="s">
        <v>84</v>
      </c>
      <c r="F120" s="6">
        <v>64.75</v>
      </c>
      <c r="H120" s="6">
        <f t="shared" si="4"/>
        <v>64.75</v>
      </c>
      <c r="I120" s="15"/>
      <c r="J120" s="6">
        <f t="shared" si="5"/>
        <v>28.49</v>
      </c>
      <c r="K120" s="6">
        <f t="shared" si="6"/>
        <v>0</v>
      </c>
      <c r="L120" s="6">
        <f t="shared" si="7"/>
        <v>44138.402399999941</v>
      </c>
      <c r="N120" s="20"/>
      <c r="O120" s="16"/>
      <c r="P120" s="20"/>
    </row>
    <row r="121" spans="1:16" x14ac:dyDescent="0.25">
      <c r="A121" s="11">
        <v>41809</v>
      </c>
      <c r="B121" s="11">
        <v>41809</v>
      </c>
      <c r="C121" t="s">
        <v>18</v>
      </c>
      <c r="D121" s="12" t="s">
        <v>19</v>
      </c>
      <c r="E121" t="s">
        <v>83</v>
      </c>
      <c r="F121" s="6">
        <f>297+198+198+198+198</f>
        <v>1089</v>
      </c>
      <c r="H121" s="6">
        <f t="shared" si="4"/>
        <v>1089</v>
      </c>
      <c r="I121" s="16"/>
      <c r="J121" s="6">
        <f t="shared" si="5"/>
        <v>0</v>
      </c>
      <c r="K121" s="6">
        <f t="shared" si="6"/>
        <v>0</v>
      </c>
      <c r="L121" s="6">
        <f t="shared" si="7"/>
        <v>43049.402399999941</v>
      </c>
      <c r="N121" s="20"/>
      <c r="O121" s="16"/>
      <c r="P121" s="20"/>
    </row>
    <row r="122" spans="1:16" x14ac:dyDescent="0.25">
      <c r="A122" s="11">
        <v>41809</v>
      </c>
      <c r="B122" s="11">
        <v>41809</v>
      </c>
      <c r="C122" t="s">
        <v>18</v>
      </c>
      <c r="D122" s="12" t="s">
        <v>19</v>
      </c>
      <c r="E122" t="s">
        <v>109</v>
      </c>
      <c r="F122" s="6">
        <v>297</v>
      </c>
      <c r="H122" s="6">
        <f t="shared" ref="H122:H182" si="8">F122+G122</f>
        <v>297</v>
      </c>
      <c r="I122" s="16"/>
      <c r="J122" s="6">
        <f t="shared" ref="J122:J182" si="9">IF(G122=0, IF(D122="Y", (F122*$G$5) + (I122*$G$5), 0), 0)</f>
        <v>0</v>
      </c>
      <c r="K122" s="6">
        <f t="shared" ref="K122:K182" si="10">IF(H122&gt;0, 0, I122+J122)</f>
        <v>0</v>
      </c>
      <c r="L122" s="6">
        <f t="shared" si="7"/>
        <v>42752.402399999941</v>
      </c>
      <c r="N122" s="20"/>
      <c r="O122" s="16"/>
      <c r="P122" s="21"/>
    </row>
    <row r="123" spans="1:16" x14ac:dyDescent="0.25">
      <c r="A123" s="11">
        <v>41813</v>
      </c>
      <c r="B123" s="11">
        <v>41813</v>
      </c>
      <c r="C123" t="s">
        <v>52</v>
      </c>
      <c r="D123" s="12" t="s">
        <v>23</v>
      </c>
      <c r="E123" t="s">
        <v>69</v>
      </c>
      <c r="F123" s="6">
        <v>790</v>
      </c>
      <c r="H123" s="6">
        <f t="shared" si="8"/>
        <v>790</v>
      </c>
      <c r="I123" s="15"/>
      <c r="J123" s="6">
        <f t="shared" si="9"/>
        <v>347.6</v>
      </c>
      <c r="K123" s="6">
        <f t="shared" si="10"/>
        <v>0</v>
      </c>
      <c r="L123" s="6">
        <f t="shared" si="7"/>
        <v>41962.402399999941</v>
      </c>
    </row>
    <row r="124" spans="1:16" x14ac:dyDescent="0.25">
      <c r="A124" s="11">
        <v>41809</v>
      </c>
      <c r="B124" s="11">
        <v>41829</v>
      </c>
      <c r="C124" t="s">
        <v>52</v>
      </c>
      <c r="D124" s="12" t="s">
        <v>23</v>
      </c>
      <c r="E124" t="s">
        <v>77</v>
      </c>
      <c r="F124" s="6">
        <f>48+24.48+22.12+15.91</f>
        <v>110.51</v>
      </c>
      <c r="H124" s="6">
        <f t="shared" si="8"/>
        <v>110.51</v>
      </c>
      <c r="I124" s="15"/>
      <c r="J124" s="6">
        <f t="shared" si="9"/>
        <v>48.624400000000001</v>
      </c>
      <c r="K124" s="6">
        <f t="shared" si="10"/>
        <v>0</v>
      </c>
      <c r="L124" s="6">
        <f t="shared" ref="L124:L182" si="11">L123-H124-K124</f>
        <v>41851.892399999939</v>
      </c>
    </row>
    <row r="125" spans="1:16" x14ac:dyDescent="0.25">
      <c r="A125" s="11">
        <v>41809</v>
      </c>
      <c r="B125" s="11">
        <v>41829</v>
      </c>
      <c r="C125" t="s">
        <v>18</v>
      </c>
      <c r="D125" s="12" t="s">
        <v>19</v>
      </c>
      <c r="E125" t="s">
        <v>66</v>
      </c>
      <c r="F125" s="6">
        <v>316.31</v>
      </c>
      <c r="H125" s="6">
        <f t="shared" si="8"/>
        <v>316.31</v>
      </c>
      <c r="I125" s="15"/>
      <c r="J125" s="6">
        <f t="shared" si="9"/>
        <v>0</v>
      </c>
      <c r="K125" s="6">
        <f t="shared" si="10"/>
        <v>0</v>
      </c>
      <c r="L125" s="6">
        <f t="shared" si="11"/>
        <v>41535.582399999941</v>
      </c>
    </row>
    <row r="126" spans="1:16" x14ac:dyDescent="0.25">
      <c r="A126" s="11">
        <v>41809</v>
      </c>
      <c r="B126" s="11">
        <v>41829</v>
      </c>
      <c r="C126" t="s">
        <v>60</v>
      </c>
      <c r="D126" s="12" t="s">
        <v>23</v>
      </c>
      <c r="E126" t="s">
        <v>78</v>
      </c>
      <c r="F126" s="6">
        <v>18.62</v>
      </c>
      <c r="H126" s="6">
        <f t="shared" si="8"/>
        <v>18.62</v>
      </c>
      <c r="I126" s="15"/>
      <c r="J126" s="6">
        <f t="shared" si="9"/>
        <v>8.1928000000000001</v>
      </c>
      <c r="K126" s="6">
        <f t="shared" si="10"/>
        <v>0</v>
      </c>
      <c r="L126" s="6">
        <f t="shared" si="11"/>
        <v>41516.962399999938</v>
      </c>
    </row>
    <row r="127" spans="1:16" x14ac:dyDescent="0.25">
      <c r="A127" s="11">
        <v>41809</v>
      </c>
      <c r="B127" s="11">
        <v>41809</v>
      </c>
      <c r="C127" t="s">
        <v>33</v>
      </c>
      <c r="D127" s="12" t="s">
        <v>23</v>
      </c>
      <c r="E127" t="s">
        <v>79</v>
      </c>
      <c r="F127" s="6">
        <v>130</v>
      </c>
      <c r="H127" s="6">
        <f t="shared" si="8"/>
        <v>130</v>
      </c>
      <c r="I127" s="15"/>
      <c r="J127" s="6">
        <f t="shared" si="9"/>
        <v>57.2</v>
      </c>
      <c r="K127" s="6">
        <f t="shared" si="10"/>
        <v>0</v>
      </c>
      <c r="L127" s="6">
        <f t="shared" si="11"/>
        <v>41386.962399999938</v>
      </c>
    </row>
    <row r="128" spans="1:16" x14ac:dyDescent="0.25">
      <c r="A128" s="11">
        <v>41809</v>
      </c>
      <c r="B128" s="11">
        <v>41809</v>
      </c>
      <c r="C128" t="s">
        <v>57</v>
      </c>
      <c r="D128" s="12" t="s">
        <v>23</v>
      </c>
      <c r="E128" t="s">
        <v>100</v>
      </c>
      <c r="F128" s="6">
        <v>64.75</v>
      </c>
      <c r="H128" s="6">
        <f t="shared" si="8"/>
        <v>64.75</v>
      </c>
      <c r="J128" s="6">
        <f t="shared" si="9"/>
        <v>28.49</v>
      </c>
      <c r="K128" s="6">
        <f t="shared" si="10"/>
        <v>0</v>
      </c>
      <c r="L128" s="6">
        <f t="shared" si="11"/>
        <v>41322.212399999938</v>
      </c>
    </row>
    <row r="129" spans="1:12" x14ac:dyDescent="0.25">
      <c r="A129" s="11">
        <v>41807</v>
      </c>
      <c r="B129" s="11">
        <v>41807</v>
      </c>
      <c r="C129" t="s">
        <v>27</v>
      </c>
      <c r="D129" s="12" t="s">
        <v>23</v>
      </c>
      <c r="E129" t="s">
        <v>67</v>
      </c>
      <c r="F129" s="6">
        <v>53.43</v>
      </c>
      <c r="H129" s="6">
        <f t="shared" si="8"/>
        <v>53.43</v>
      </c>
      <c r="I129" s="17"/>
      <c r="J129" s="6">
        <f t="shared" si="9"/>
        <v>23.5092</v>
      </c>
      <c r="K129" s="6">
        <f t="shared" si="10"/>
        <v>0</v>
      </c>
      <c r="L129" s="6">
        <f t="shared" si="11"/>
        <v>41268.782399999938</v>
      </c>
    </row>
    <row r="130" spans="1:12" x14ac:dyDescent="0.25">
      <c r="A130" s="11">
        <v>41809</v>
      </c>
      <c r="B130" s="11">
        <v>41809</v>
      </c>
      <c r="C130" t="s">
        <v>59</v>
      </c>
      <c r="D130" s="12" t="s">
        <v>23</v>
      </c>
      <c r="E130" t="s">
        <v>107</v>
      </c>
      <c r="F130" s="6">
        <f>52.56+388.3+172.28+34</f>
        <v>647.14</v>
      </c>
      <c r="H130" s="6">
        <f t="shared" si="8"/>
        <v>647.14</v>
      </c>
      <c r="I130" s="15"/>
      <c r="J130" s="6">
        <f t="shared" si="9"/>
        <v>284.74160000000001</v>
      </c>
      <c r="K130" s="6">
        <f t="shared" si="10"/>
        <v>0</v>
      </c>
      <c r="L130" s="6">
        <f t="shared" si="11"/>
        <v>40621.642399999939</v>
      </c>
    </row>
    <row r="131" spans="1:12" x14ac:dyDescent="0.25">
      <c r="A131" s="11">
        <v>41809</v>
      </c>
      <c r="B131" s="11">
        <v>41809</v>
      </c>
      <c r="C131" t="s">
        <v>59</v>
      </c>
      <c r="D131" s="12" t="s">
        <v>23</v>
      </c>
      <c r="E131" t="s">
        <v>107</v>
      </c>
      <c r="F131" s="6">
        <f>34.62+36.59+56.41+60+75.15+36+55.72+42.6+54.09+36+134.39+297+166.79+566.07+273</f>
        <v>1924.4300000000003</v>
      </c>
      <c r="H131" s="6">
        <f t="shared" si="8"/>
        <v>1924.4300000000003</v>
      </c>
      <c r="I131" s="15"/>
      <c r="J131" s="6">
        <f t="shared" si="9"/>
        <v>846.74920000000009</v>
      </c>
      <c r="K131" s="6">
        <f t="shared" si="10"/>
        <v>0</v>
      </c>
      <c r="L131" s="6">
        <f t="shared" si="11"/>
        <v>38697.212399999938</v>
      </c>
    </row>
    <row r="132" spans="1:12" x14ac:dyDescent="0.25">
      <c r="A132" s="11">
        <v>41792</v>
      </c>
      <c r="B132" s="11">
        <v>41792</v>
      </c>
      <c r="C132" t="s">
        <v>52</v>
      </c>
      <c r="D132" s="12" t="s">
        <v>23</v>
      </c>
      <c r="E132" t="s">
        <v>68</v>
      </c>
      <c r="F132" s="6">
        <v>30.64</v>
      </c>
      <c r="H132" s="6">
        <f t="shared" si="8"/>
        <v>30.64</v>
      </c>
      <c r="J132" s="6">
        <f t="shared" si="9"/>
        <v>13.4816</v>
      </c>
      <c r="K132" s="6">
        <f t="shared" si="10"/>
        <v>0</v>
      </c>
      <c r="L132" s="6">
        <f t="shared" si="11"/>
        <v>38666.572399999939</v>
      </c>
    </row>
    <row r="133" spans="1:12" x14ac:dyDescent="0.25">
      <c r="A133" s="11">
        <v>41803</v>
      </c>
      <c r="B133" s="11">
        <v>41803</v>
      </c>
      <c r="C133" t="s">
        <v>71</v>
      </c>
      <c r="D133" s="12" t="s">
        <v>23</v>
      </c>
      <c r="E133" t="s">
        <v>72</v>
      </c>
      <c r="F133" s="6">
        <v>100</v>
      </c>
      <c r="H133" s="6">
        <f t="shared" si="8"/>
        <v>100</v>
      </c>
      <c r="J133" s="6">
        <f t="shared" si="9"/>
        <v>44</v>
      </c>
      <c r="K133" s="6">
        <f t="shared" si="10"/>
        <v>0</v>
      </c>
      <c r="L133" s="6">
        <f t="shared" si="11"/>
        <v>38566.572399999939</v>
      </c>
    </row>
    <row r="134" spans="1:12" x14ac:dyDescent="0.25">
      <c r="A134" s="11">
        <v>41809</v>
      </c>
      <c r="B134" s="11">
        <v>41813</v>
      </c>
      <c r="C134" t="s">
        <v>60</v>
      </c>
      <c r="D134" s="12" t="s">
        <v>23</v>
      </c>
      <c r="E134" t="s">
        <v>73</v>
      </c>
      <c r="F134" s="6">
        <v>6</v>
      </c>
      <c r="H134" s="6">
        <f t="shared" si="8"/>
        <v>6</v>
      </c>
      <c r="J134" s="6">
        <f t="shared" si="9"/>
        <v>2.64</v>
      </c>
      <c r="K134" s="6">
        <f t="shared" si="10"/>
        <v>0</v>
      </c>
      <c r="L134" s="6">
        <f t="shared" si="11"/>
        <v>38560.572399999939</v>
      </c>
    </row>
    <row r="135" spans="1:12" x14ac:dyDescent="0.25">
      <c r="A135" s="11">
        <v>41809</v>
      </c>
      <c r="B135" s="11">
        <v>41813</v>
      </c>
      <c r="C135" t="s">
        <v>18</v>
      </c>
      <c r="D135" s="12" t="s">
        <v>19</v>
      </c>
      <c r="E135" t="s">
        <v>75</v>
      </c>
      <c r="F135" s="6">
        <v>100</v>
      </c>
      <c r="H135" s="6">
        <f t="shared" si="8"/>
        <v>100</v>
      </c>
      <c r="J135" s="6">
        <f t="shared" si="9"/>
        <v>0</v>
      </c>
      <c r="K135" s="6">
        <f t="shared" si="10"/>
        <v>0</v>
      </c>
      <c r="L135" s="6">
        <f t="shared" si="11"/>
        <v>38460.572399999939</v>
      </c>
    </row>
    <row r="136" spans="1:12" x14ac:dyDescent="0.25">
      <c r="A136" s="11">
        <v>41809</v>
      </c>
      <c r="B136" s="11">
        <v>41815</v>
      </c>
      <c r="C136" t="s">
        <v>18</v>
      </c>
      <c r="D136" s="12" t="s">
        <v>19</v>
      </c>
      <c r="E136" t="s">
        <v>110</v>
      </c>
      <c r="F136" s="6">
        <v>86</v>
      </c>
      <c r="H136" s="6">
        <f t="shared" si="8"/>
        <v>86</v>
      </c>
      <c r="J136" s="6">
        <f t="shared" si="9"/>
        <v>0</v>
      </c>
      <c r="K136" s="6">
        <f t="shared" si="10"/>
        <v>0</v>
      </c>
      <c r="L136" s="6">
        <f t="shared" si="11"/>
        <v>38374.572399999939</v>
      </c>
    </row>
    <row r="137" spans="1:12" x14ac:dyDescent="0.25">
      <c r="A137" s="11">
        <v>41809</v>
      </c>
      <c r="B137" s="11">
        <v>41831</v>
      </c>
      <c r="C137" t="s">
        <v>18</v>
      </c>
      <c r="D137" s="12" t="s">
        <v>19</v>
      </c>
      <c r="E137" t="s">
        <v>110</v>
      </c>
      <c r="F137" s="6">
        <v>445.96</v>
      </c>
      <c r="H137" s="6">
        <f t="shared" si="8"/>
        <v>445.96</v>
      </c>
      <c r="J137" s="6">
        <f t="shared" si="9"/>
        <v>0</v>
      </c>
      <c r="K137" s="6">
        <f t="shared" si="10"/>
        <v>0</v>
      </c>
      <c r="L137" s="6">
        <f t="shared" si="11"/>
        <v>37928.61239999994</v>
      </c>
    </row>
    <row r="138" spans="1:12" x14ac:dyDescent="0.25">
      <c r="A138" s="11">
        <v>41809</v>
      </c>
      <c r="B138" s="11">
        <v>41831</v>
      </c>
      <c r="C138" t="s">
        <v>18</v>
      </c>
      <c r="D138" s="12" t="s">
        <v>19</v>
      </c>
      <c r="E138" t="s">
        <v>110</v>
      </c>
      <c r="F138" s="6">
        <v>407.35</v>
      </c>
      <c r="H138" s="6">
        <f t="shared" si="8"/>
        <v>407.35</v>
      </c>
      <c r="J138" s="6">
        <f t="shared" si="9"/>
        <v>0</v>
      </c>
      <c r="K138" s="6">
        <f t="shared" si="10"/>
        <v>0</v>
      </c>
      <c r="L138" s="6">
        <f t="shared" si="11"/>
        <v>37521.262399999941</v>
      </c>
    </row>
    <row r="139" spans="1:12" x14ac:dyDescent="0.25">
      <c r="A139" s="11">
        <v>41809</v>
      </c>
      <c r="B139" s="11">
        <v>41831</v>
      </c>
      <c r="C139" t="s">
        <v>18</v>
      </c>
      <c r="D139" s="12" t="s">
        <v>19</v>
      </c>
      <c r="E139" t="s">
        <v>110</v>
      </c>
      <c r="F139" s="6">
        <v>321.52</v>
      </c>
      <c r="H139" s="6">
        <f t="shared" si="8"/>
        <v>321.52</v>
      </c>
      <c r="J139" s="6">
        <f t="shared" si="9"/>
        <v>0</v>
      </c>
      <c r="K139" s="6">
        <f t="shared" si="10"/>
        <v>0</v>
      </c>
      <c r="L139" s="6">
        <f t="shared" si="11"/>
        <v>37199.742399999945</v>
      </c>
    </row>
    <row r="140" spans="1:12" x14ac:dyDescent="0.25">
      <c r="A140" s="11">
        <v>41809</v>
      </c>
      <c r="B140" s="11">
        <v>41831</v>
      </c>
      <c r="C140" t="s">
        <v>18</v>
      </c>
      <c r="D140" s="12" t="s">
        <v>19</v>
      </c>
      <c r="E140" t="s">
        <v>107</v>
      </c>
      <c r="F140" s="6">
        <v>512.33000000000004</v>
      </c>
      <c r="H140" s="6">
        <f t="shared" si="8"/>
        <v>512.33000000000004</v>
      </c>
      <c r="J140" s="6">
        <f t="shared" si="9"/>
        <v>0</v>
      </c>
      <c r="K140" s="6">
        <f t="shared" si="10"/>
        <v>0</v>
      </c>
      <c r="L140" s="6">
        <f t="shared" si="11"/>
        <v>36687.412399999943</v>
      </c>
    </row>
    <row r="141" spans="1:12" x14ac:dyDescent="0.25">
      <c r="A141" s="11">
        <v>41809</v>
      </c>
      <c r="B141" s="11">
        <v>41831</v>
      </c>
      <c r="C141" t="s">
        <v>18</v>
      </c>
      <c r="D141" s="12" t="s">
        <v>19</v>
      </c>
      <c r="E141" t="s">
        <v>107</v>
      </c>
      <c r="F141" s="6">
        <v>1200.48</v>
      </c>
      <c r="H141" s="6">
        <f t="shared" si="8"/>
        <v>1200.48</v>
      </c>
      <c r="J141" s="6">
        <f t="shared" si="9"/>
        <v>0</v>
      </c>
      <c r="K141" s="6">
        <f t="shared" si="10"/>
        <v>0</v>
      </c>
      <c r="L141" s="6">
        <f t="shared" si="11"/>
        <v>35486.93239999994</v>
      </c>
    </row>
    <row r="142" spans="1:12" x14ac:dyDescent="0.25">
      <c r="A142" s="11">
        <v>41820</v>
      </c>
      <c r="B142" s="11">
        <v>41831</v>
      </c>
      <c r="C142" t="s">
        <v>22</v>
      </c>
      <c r="D142" s="12" t="s">
        <v>23</v>
      </c>
      <c r="E142" s="13">
        <v>41791</v>
      </c>
      <c r="F142" s="6">
        <v>2915.31</v>
      </c>
      <c r="H142" s="6">
        <f t="shared" si="8"/>
        <v>2915.31</v>
      </c>
      <c r="J142" s="6">
        <f t="shared" si="9"/>
        <v>1282.7364</v>
      </c>
      <c r="K142" s="6">
        <f t="shared" si="10"/>
        <v>0</v>
      </c>
      <c r="L142" s="6">
        <f t="shared" si="11"/>
        <v>32571.622399999938</v>
      </c>
    </row>
    <row r="143" spans="1:12" x14ac:dyDescent="0.25">
      <c r="A143" s="11">
        <v>41820</v>
      </c>
      <c r="B143" s="11">
        <v>41831</v>
      </c>
      <c r="C143" t="s">
        <v>22</v>
      </c>
      <c r="D143" s="12" t="s">
        <v>23</v>
      </c>
      <c r="E143" s="13">
        <v>41791</v>
      </c>
      <c r="F143" s="6">
        <v>195.01</v>
      </c>
      <c r="H143" s="6">
        <f t="shared" si="8"/>
        <v>195.01</v>
      </c>
      <c r="J143" s="6">
        <f t="shared" si="9"/>
        <v>85.804400000000001</v>
      </c>
      <c r="K143" s="6">
        <f t="shared" si="10"/>
        <v>0</v>
      </c>
      <c r="L143" s="6">
        <f t="shared" si="11"/>
        <v>32376.61239999994</v>
      </c>
    </row>
    <row r="144" spans="1:12" x14ac:dyDescent="0.25">
      <c r="A144" s="11">
        <v>41820</v>
      </c>
      <c r="B144" s="11">
        <v>41831</v>
      </c>
      <c r="C144" t="s">
        <v>22</v>
      </c>
      <c r="D144" s="12" t="s">
        <v>23</v>
      </c>
      <c r="E144" s="13">
        <v>41791</v>
      </c>
      <c r="F144" s="6">
        <v>1496.59</v>
      </c>
      <c r="H144" s="6">
        <f t="shared" si="8"/>
        <v>1496.59</v>
      </c>
      <c r="J144" s="6">
        <f t="shared" si="9"/>
        <v>658.49959999999999</v>
      </c>
      <c r="K144" s="6">
        <f t="shared" si="10"/>
        <v>0</v>
      </c>
      <c r="L144" s="6">
        <f t="shared" si="11"/>
        <v>30880.02239999994</v>
      </c>
    </row>
    <row r="145" spans="1:12" x14ac:dyDescent="0.25">
      <c r="A145" s="11">
        <v>41820</v>
      </c>
      <c r="B145" s="11">
        <v>41820</v>
      </c>
      <c r="C145" t="s">
        <v>85</v>
      </c>
      <c r="D145" s="12" t="s">
        <v>19</v>
      </c>
      <c r="E145" s="13" t="s">
        <v>86</v>
      </c>
      <c r="F145" s="6">
        <v>8.6</v>
      </c>
      <c r="H145" s="6">
        <f t="shared" si="8"/>
        <v>8.6</v>
      </c>
      <c r="J145" s="6">
        <f t="shared" si="9"/>
        <v>0</v>
      </c>
      <c r="K145" s="6">
        <f t="shared" si="10"/>
        <v>0</v>
      </c>
      <c r="L145" s="6">
        <f t="shared" si="11"/>
        <v>30871.422399999941</v>
      </c>
    </row>
    <row r="146" spans="1:12" x14ac:dyDescent="0.25">
      <c r="A146" s="11">
        <v>41820</v>
      </c>
      <c r="B146" s="11">
        <v>41820</v>
      </c>
      <c r="C146" t="s">
        <v>21</v>
      </c>
      <c r="D146" s="12" t="s">
        <v>19</v>
      </c>
      <c r="E146" t="s">
        <v>80</v>
      </c>
      <c r="G146" s="6">
        <v>5361.32</v>
      </c>
      <c r="H146" s="6">
        <f t="shared" si="8"/>
        <v>5361.32</v>
      </c>
      <c r="I146" s="15"/>
      <c r="J146" s="6">
        <f t="shared" si="9"/>
        <v>0</v>
      </c>
      <c r="K146" s="6">
        <f t="shared" si="10"/>
        <v>0</v>
      </c>
      <c r="L146" s="6">
        <f t="shared" si="11"/>
        <v>25510.102399999942</v>
      </c>
    </row>
    <row r="147" spans="1:12" x14ac:dyDescent="0.25">
      <c r="A147" s="11">
        <v>41809</v>
      </c>
      <c r="B147" s="11">
        <v>41822</v>
      </c>
      <c r="C147" t="s">
        <v>18</v>
      </c>
      <c r="D147" s="12" t="s">
        <v>19</v>
      </c>
      <c r="E147" t="s">
        <v>81</v>
      </c>
      <c r="F147" s="6">
        <v>-475.19</v>
      </c>
      <c r="H147" s="6">
        <f t="shared" si="8"/>
        <v>-475.19</v>
      </c>
      <c r="J147" s="6">
        <f t="shared" si="9"/>
        <v>0</v>
      </c>
      <c r="K147" s="6">
        <f t="shared" si="10"/>
        <v>0</v>
      </c>
      <c r="L147" s="6">
        <f t="shared" si="11"/>
        <v>25985.29239999994</v>
      </c>
    </row>
    <row r="148" spans="1:12" x14ac:dyDescent="0.25">
      <c r="A148" s="11">
        <v>41820</v>
      </c>
      <c r="B148" s="11">
        <v>41821</v>
      </c>
      <c r="C148" t="s">
        <v>48</v>
      </c>
      <c r="D148" s="12" t="s">
        <v>23</v>
      </c>
      <c r="E148" t="s">
        <v>82</v>
      </c>
      <c r="F148" s="6">
        <v>278.88</v>
      </c>
      <c r="H148" s="6">
        <f t="shared" si="8"/>
        <v>278.88</v>
      </c>
      <c r="I148" s="16"/>
      <c r="J148" s="17">
        <f t="shared" si="9"/>
        <v>122.7072</v>
      </c>
      <c r="K148" s="15">
        <f t="shared" si="10"/>
        <v>0</v>
      </c>
      <c r="L148" s="6">
        <f t="shared" si="11"/>
        <v>25706.412399999939</v>
      </c>
    </row>
    <row r="149" spans="1:12" x14ac:dyDescent="0.25">
      <c r="A149" s="11">
        <v>41822</v>
      </c>
      <c r="B149" s="11">
        <v>41822</v>
      </c>
      <c r="C149" t="s">
        <v>48</v>
      </c>
      <c r="D149" s="12" t="s">
        <v>23</v>
      </c>
      <c r="E149" t="s">
        <v>87</v>
      </c>
      <c r="F149" s="6">
        <v>500</v>
      </c>
      <c r="H149" s="6">
        <f t="shared" si="8"/>
        <v>500</v>
      </c>
      <c r="J149" s="6">
        <f t="shared" si="9"/>
        <v>220</v>
      </c>
      <c r="K149" s="6">
        <f t="shared" si="10"/>
        <v>0</v>
      </c>
      <c r="L149" s="6">
        <f t="shared" si="11"/>
        <v>25206.412399999939</v>
      </c>
    </row>
    <row r="150" spans="1:12" x14ac:dyDescent="0.25">
      <c r="A150" s="11">
        <v>41830</v>
      </c>
      <c r="B150" s="11">
        <v>41830</v>
      </c>
      <c r="C150" t="s">
        <v>48</v>
      </c>
      <c r="D150" s="12" t="s">
        <v>23</v>
      </c>
      <c r="E150" t="s">
        <v>88</v>
      </c>
      <c r="F150" s="6">
        <v>2.73</v>
      </c>
      <c r="H150" s="6">
        <f t="shared" si="8"/>
        <v>2.73</v>
      </c>
      <c r="J150" s="6">
        <f t="shared" si="9"/>
        <v>1.2012</v>
      </c>
      <c r="K150" s="6">
        <f t="shared" si="10"/>
        <v>0</v>
      </c>
      <c r="L150" s="6">
        <f t="shared" si="11"/>
        <v>25203.68239999994</v>
      </c>
    </row>
    <row r="151" spans="1:12" x14ac:dyDescent="0.25">
      <c r="A151" s="11">
        <v>41822</v>
      </c>
      <c r="B151" s="11">
        <v>41822</v>
      </c>
      <c r="C151" t="s">
        <v>59</v>
      </c>
      <c r="D151" s="12" t="s">
        <v>23</v>
      </c>
      <c r="E151" t="s">
        <v>112</v>
      </c>
      <c r="F151" s="6">
        <v>671</v>
      </c>
      <c r="H151" s="6">
        <f t="shared" si="8"/>
        <v>671</v>
      </c>
      <c r="J151" s="6">
        <f t="shared" si="9"/>
        <v>295.24</v>
      </c>
      <c r="K151" s="6">
        <f t="shared" si="10"/>
        <v>0</v>
      </c>
      <c r="L151" s="6">
        <f t="shared" si="11"/>
        <v>24532.68239999994</v>
      </c>
    </row>
    <row r="152" spans="1:12" x14ac:dyDescent="0.25">
      <c r="A152" s="11">
        <v>41824</v>
      </c>
      <c r="B152" s="11">
        <v>41824</v>
      </c>
      <c r="C152" t="s">
        <v>89</v>
      </c>
      <c r="D152" s="12" t="s">
        <v>23</v>
      </c>
      <c r="E152" t="s">
        <v>112</v>
      </c>
      <c r="F152" s="6">
        <v>130</v>
      </c>
      <c r="H152" s="6">
        <f t="shared" si="8"/>
        <v>130</v>
      </c>
      <c r="J152" s="6">
        <f t="shared" si="9"/>
        <v>57.2</v>
      </c>
      <c r="K152" s="6">
        <f t="shared" si="10"/>
        <v>0</v>
      </c>
      <c r="L152" s="6">
        <f t="shared" si="11"/>
        <v>24402.68239999994</v>
      </c>
    </row>
    <row r="153" spans="1:12" x14ac:dyDescent="0.25">
      <c r="A153" s="11">
        <v>41834</v>
      </c>
      <c r="B153" s="11">
        <v>41834</v>
      </c>
      <c r="C153" t="s">
        <v>18</v>
      </c>
      <c r="D153" s="12" t="s">
        <v>19</v>
      </c>
      <c r="E153" t="s">
        <v>112</v>
      </c>
      <c r="F153" s="6">
        <f>1655+40</f>
        <v>1695</v>
      </c>
      <c r="H153" s="6">
        <f t="shared" si="8"/>
        <v>1695</v>
      </c>
      <c r="J153" s="6">
        <f t="shared" si="9"/>
        <v>0</v>
      </c>
      <c r="K153" s="6">
        <f t="shared" si="10"/>
        <v>0</v>
      </c>
      <c r="L153" s="6">
        <f t="shared" si="11"/>
        <v>22707.68239999994</v>
      </c>
    </row>
    <row r="154" spans="1:12" x14ac:dyDescent="0.25">
      <c r="A154" s="11">
        <v>41841</v>
      </c>
      <c r="B154" s="11">
        <v>41841</v>
      </c>
      <c r="C154" t="s">
        <v>18</v>
      </c>
      <c r="D154" s="12" t="s">
        <v>19</v>
      </c>
      <c r="E154" t="s">
        <v>112</v>
      </c>
      <c r="F154" s="6">
        <f>185+155+30+30</f>
        <v>400</v>
      </c>
      <c r="H154" s="6">
        <f t="shared" si="8"/>
        <v>400</v>
      </c>
      <c r="J154" s="6">
        <f t="shared" si="9"/>
        <v>0</v>
      </c>
      <c r="K154" s="6">
        <f t="shared" si="10"/>
        <v>0</v>
      </c>
      <c r="L154" s="6">
        <f t="shared" si="11"/>
        <v>22307.68239999994</v>
      </c>
    </row>
    <row r="155" spans="1:12" x14ac:dyDescent="0.25">
      <c r="A155" s="11">
        <v>41848</v>
      </c>
      <c r="B155" s="11">
        <v>41848</v>
      </c>
      <c r="C155" t="s">
        <v>18</v>
      </c>
      <c r="D155" s="12" t="s">
        <v>19</v>
      </c>
      <c r="E155" t="s">
        <v>112</v>
      </c>
      <c r="F155" s="6">
        <f>40+531.2</f>
        <v>571.20000000000005</v>
      </c>
      <c r="H155" s="6">
        <f t="shared" si="8"/>
        <v>571.20000000000005</v>
      </c>
      <c r="J155" s="6">
        <f t="shared" si="9"/>
        <v>0</v>
      </c>
      <c r="K155" s="6">
        <f t="shared" si="10"/>
        <v>0</v>
      </c>
      <c r="L155" s="6">
        <f t="shared" si="11"/>
        <v>21736.482399999939</v>
      </c>
    </row>
    <row r="156" spans="1:12" x14ac:dyDescent="0.25">
      <c r="A156" s="11">
        <v>41851</v>
      </c>
      <c r="B156" s="11">
        <v>41851</v>
      </c>
      <c r="C156" t="s">
        <v>18</v>
      </c>
      <c r="D156" s="12" t="s">
        <v>19</v>
      </c>
      <c r="E156" t="s">
        <v>112</v>
      </c>
      <c r="F156" s="6">
        <v>200</v>
      </c>
      <c r="H156" s="6">
        <f t="shared" si="8"/>
        <v>200</v>
      </c>
      <c r="J156" s="6">
        <f t="shared" si="9"/>
        <v>0</v>
      </c>
      <c r="K156" s="6">
        <f t="shared" si="10"/>
        <v>0</v>
      </c>
      <c r="L156" s="6">
        <f t="shared" si="11"/>
        <v>21536.482399999939</v>
      </c>
    </row>
    <row r="157" spans="1:12" x14ac:dyDescent="0.25">
      <c r="A157" s="11">
        <v>41851</v>
      </c>
      <c r="B157" s="11">
        <v>41851</v>
      </c>
      <c r="C157" t="s">
        <v>18</v>
      </c>
      <c r="D157" s="12" t="s">
        <v>19</v>
      </c>
      <c r="E157" t="s">
        <v>112</v>
      </c>
      <c r="F157" s="6">
        <v>250</v>
      </c>
      <c r="H157" s="6">
        <f t="shared" si="8"/>
        <v>250</v>
      </c>
      <c r="J157" s="6">
        <f t="shared" si="9"/>
        <v>0</v>
      </c>
      <c r="K157" s="6">
        <f t="shared" si="10"/>
        <v>0</v>
      </c>
      <c r="L157" s="6">
        <f t="shared" si="11"/>
        <v>21286.482399999939</v>
      </c>
    </row>
    <row r="158" spans="1:12" x14ac:dyDescent="0.25">
      <c r="A158" s="11">
        <v>41851</v>
      </c>
      <c r="B158" s="11">
        <v>41851</v>
      </c>
      <c r="C158" t="s">
        <v>18</v>
      </c>
      <c r="D158" s="12" t="s">
        <v>19</v>
      </c>
      <c r="E158" t="s">
        <v>112</v>
      </c>
      <c r="F158" s="6">
        <v>250</v>
      </c>
      <c r="H158" s="6">
        <f t="shared" si="8"/>
        <v>250</v>
      </c>
      <c r="J158" s="6">
        <f t="shared" si="9"/>
        <v>0</v>
      </c>
      <c r="K158" s="6">
        <f t="shared" si="10"/>
        <v>0</v>
      </c>
      <c r="L158" s="6">
        <f t="shared" si="11"/>
        <v>21036.482399999939</v>
      </c>
    </row>
    <row r="159" spans="1:12" x14ac:dyDescent="0.25">
      <c r="A159" s="11">
        <v>41851</v>
      </c>
      <c r="B159" s="11">
        <v>41851</v>
      </c>
      <c r="C159" t="s">
        <v>18</v>
      </c>
      <c r="D159" s="12" t="s">
        <v>19</v>
      </c>
      <c r="E159" t="s">
        <v>112</v>
      </c>
      <c r="F159" s="6">
        <v>85</v>
      </c>
      <c r="H159" s="6">
        <f t="shared" si="8"/>
        <v>85</v>
      </c>
      <c r="J159" s="6">
        <f t="shared" si="9"/>
        <v>0</v>
      </c>
      <c r="K159" s="6">
        <f t="shared" si="10"/>
        <v>0</v>
      </c>
      <c r="L159" s="6">
        <f t="shared" si="11"/>
        <v>20951.482399999939</v>
      </c>
    </row>
    <row r="160" spans="1:12" x14ac:dyDescent="0.25">
      <c r="A160" s="11">
        <v>41851</v>
      </c>
      <c r="B160" s="11">
        <v>41851</v>
      </c>
      <c r="C160" t="s">
        <v>18</v>
      </c>
      <c r="D160" s="12" t="s">
        <v>19</v>
      </c>
      <c r="E160" t="s">
        <v>112</v>
      </c>
      <c r="F160" s="6">
        <f>30+30+277.1+211.6</f>
        <v>548.70000000000005</v>
      </c>
      <c r="H160" s="6">
        <f t="shared" si="8"/>
        <v>548.70000000000005</v>
      </c>
      <c r="J160" s="6">
        <f t="shared" si="9"/>
        <v>0</v>
      </c>
      <c r="K160" s="6">
        <f t="shared" si="10"/>
        <v>0</v>
      </c>
      <c r="L160" s="6">
        <f t="shared" si="11"/>
        <v>20402.782399999938</v>
      </c>
    </row>
    <row r="161" spans="1:12" x14ac:dyDescent="0.25">
      <c r="A161" s="11">
        <v>41851</v>
      </c>
      <c r="B161" s="11">
        <v>41858</v>
      </c>
      <c r="C161" t="s">
        <v>22</v>
      </c>
      <c r="D161" s="12" t="s">
        <v>23</v>
      </c>
      <c r="E161" s="13">
        <v>41821</v>
      </c>
      <c r="F161" s="6">
        <v>2486.56</v>
      </c>
      <c r="H161" s="6">
        <f t="shared" si="8"/>
        <v>2486.56</v>
      </c>
      <c r="J161" s="6">
        <f t="shared" si="9"/>
        <v>1094.0863999999999</v>
      </c>
      <c r="K161" s="6">
        <f t="shared" si="10"/>
        <v>0</v>
      </c>
      <c r="L161" s="6">
        <f t="shared" si="11"/>
        <v>17916.222399999937</v>
      </c>
    </row>
    <row r="162" spans="1:12" x14ac:dyDescent="0.25">
      <c r="A162" s="11">
        <v>41851</v>
      </c>
      <c r="B162" s="11">
        <v>41858</v>
      </c>
      <c r="C162" t="s">
        <v>22</v>
      </c>
      <c r="D162" s="12" t="s">
        <v>23</v>
      </c>
      <c r="E162" s="13">
        <v>41821</v>
      </c>
      <c r="F162" s="6">
        <v>818.96</v>
      </c>
      <c r="H162" s="6">
        <f t="shared" si="8"/>
        <v>818.96</v>
      </c>
      <c r="J162" s="6">
        <f t="shared" si="9"/>
        <v>360.3424</v>
      </c>
      <c r="K162" s="6">
        <f t="shared" si="10"/>
        <v>0</v>
      </c>
      <c r="L162" s="6">
        <f t="shared" si="11"/>
        <v>17097.262399999938</v>
      </c>
    </row>
    <row r="163" spans="1:12" x14ac:dyDescent="0.25">
      <c r="A163" s="11">
        <v>41851</v>
      </c>
      <c r="B163" s="11">
        <v>41858</v>
      </c>
      <c r="C163" t="s">
        <v>22</v>
      </c>
      <c r="D163" s="12" t="s">
        <v>23</v>
      </c>
      <c r="E163" s="13">
        <v>41821</v>
      </c>
      <c r="F163" s="6">
        <v>108.62</v>
      </c>
      <c r="H163" s="6">
        <f t="shared" si="8"/>
        <v>108.62</v>
      </c>
      <c r="J163" s="6">
        <f t="shared" si="9"/>
        <v>47.7928</v>
      </c>
      <c r="K163" s="6">
        <f t="shared" si="10"/>
        <v>0</v>
      </c>
      <c r="L163" s="6">
        <f t="shared" si="11"/>
        <v>16988.642399999939</v>
      </c>
    </row>
    <row r="164" spans="1:12" x14ac:dyDescent="0.25">
      <c r="A164" s="11">
        <v>41850</v>
      </c>
      <c r="B164" s="11">
        <v>41850</v>
      </c>
      <c r="C164" t="s">
        <v>21</v>
      </c>
      <c r="D164" s="12" t="s">
        <v>19</v>
      </c>
      <c r="E164" t="s">
        <v>92</v>
      </c>
      <c r="G164" s="6">
        <v>567.59</v>
      </c>
      <c r="H164" s="6">
        <f t="shared" si="8"/>
        <v>567.59</v>
      </c>
      <c r="J164" s="6">
        <f t="shared" si="9"/>
        <v>0</v>
      </c>
      <c r="K164" s="6">
        <f t="shared" si="10"/>
        <v>0</v>
      </c>
      <c r="L164" s="6">
        <f t="shared" si="11"/>
        <v>16421.052399999939</v>
      </c>
    </row>
    <row r="165" spans="1:12" x14ac:dyDescent="0.25">
      <c r="A165" s="11">
        <v>41876</v>
      </c>
      <c r="B165" s="11">
        <v>41876</v>
      </c>
      <c r="C165" t="s">
        <v>18</v>
      </c>
      <c r="D165" s="12" t="s">
        <v>19</v>
      </c>
      <c r="E165" t="s">
        <v>112</v>
      </c>
      <c r="F165" s="6">
        <v>370.52</v>
      </c>
      <c r="H165" s="6">
        <f t="shared" si="8"/>
        <v>370.52</v>
      </c>
      <c r="J165" s="6">
        <f t="shared" si="9"/>
        <v>0</v>
      </c>
      <c r="K165" s="6">
        <f t="shared" si="10"/>
        <v>0</v>
      </c>
      <c r="L165" s="6">
        <f t="shared" si="11"/>
        <v>16050.532399999938</v>
      </c>
    </row>
    <row r="166" spans="1:12" x14ac:dyDescent="0.25">
      <c r="A166" s="11">
        <v>41880</v>
      </c>
      <c r="B166" s="11">
        <v>41880</v>
      </c>
      <c r="C166" t="s">
        <v>59</v>
      </c>
      <c r="D166" s="12" t="s">
        <v>23</v>
      </c>
      <c r="E166" t="s">
        <v>112</v>
      </c>
      <c r="F166" s="6">
        <v>32</v>
      </c>
      <c r="H166" s="6">
        <f t="shared" si="8"/>
        <v>32</v>
      </c>
      <c r="J166" s="6">
        <f t="shared" si="9"/>
        <v>14.08</v>
      </c>
      <c r="K166" s="6">
        <f t="shared" si="10"/>
        <v>0</v>
      </c>
      <c r="L166" s="6">
        <f t="shared" si="11"/>
        <v>16018.532399999938</v>
      </c>
    </row>
    <row r="167" spans="1:12" x14ac:dyDescent="0.25">
      <c r="A167" s="11">
        <v>41880</v>
      </c>
      <c r="B167" s="11">
        <v>41880</v>
      </c>
      <c r="C167" t="s">
        <v>90</v>
      </c>
      <c r="D167" s="12" t="s">
        <v>23</v>
      </c>
      <c r="E167" t="s">
        <v>112</v>
      </c>
      <c r="F167" s="6">
        <v>277.89</v>
      </c>
      <c r="H167" s="6">
        <f t="shared" si="8"/>
        <v>277.89</v>
      </c>
      <c r="J167" s="6">
        <f t="shared" si="9"/>
        <v>122.27159999999999</v>
      </c>
      <c r="K167" s="6">
        <f t="shared" si="10"/>
        <v>0</v>
      </c>
      <c r="L167" s="6">
        <f t="shared" si="11"/>
        <v>15740.642399999939</v>
      </c>
    </row>
    <row r="168" spans="1:12" x14ac:dyDescent="0.25">
      <c r="A168" s="11">
        <v>41882</v>
      </c>
      <c r="B168" s="11">
        <v>41882</v>
      </c>
      <c r="C168" t="s">
        <v>20</v>
      </c>
      <c r="D168" s="12" t="s">
        <v>23</v>
      </c>
      <c r="E168" s="13" t="s">
        <v>101</v>
      </c>
      <c r="F168" s="6">
        <v>1252.7</v>
      </c>
      <c r="H168" s="6">
        <f t="shared" si="8"/>
        <v>1252.7</v>
      </c>
      <c r="J168" s="6">
        <f t="shared" si="9"/>
        <v>551.18799999999999</v>
      </c>
      <c r="K168" s="6">
        <f t="shared" si="10"/>
        <v>0</v>
      </c>
      <c r="L168" s="6">
        <f t="shared" si="11"/>
        <v>14487.942399999938</v>
      </c>
    </row>
    <row r="169" spans="1:12" x14ac:dyDescent="0.25">
      <c r="A169" s="11">
        <v>41882</v>
      </c>
      <c r="B169" s="11">
        <v>41882</v>
      </c>
      <c r="C169" t="s">
        <v>21</v>
      </c>
      <c r="D169" s="12" t="s">
        <v>19</v>
      </c>
      <c r="E169" t="s">
        <v>91</v>
      </c>
      <c r="G169" s="6">
        <v>2053.4</v>
      </c>
      <c r="H169" s="6">
        <f t="shared" si="8"/>
        <v>2053.4</v>
      </c>
      <c r="J169" s="6">
        <f t="shared" si="9"/>
        <v>0</v>
      </c>
      <c r="K169" s="6">
        <f t="shared" si="10"/>
        <v>0</v>
      </c>
      <c r="L169" s="6">
        <f t="shared" si="11"/>
        <v>12434.542399999938</v>
      </c>
    </row>
    <row r="170" spans="1:12" x14ac:dyDescent="0.25">
      <c r="A170" s="11">
        <v>41882</v>
      </c>
      <c r="B170" s="11">
        <v>41891</v>
      </c>
      <c r="C170" t="s">
        <v>22</v>
      </c>
      <c r="D170" s="12" t="s">
        <v>23</v>
      </c>
      <c r="E170" s="13">
        <v>41852</v>
      </c>
      <c r="F170" s="6">
        <v>492.18</v>
      </c>
      <c r="H170" s="6">
        <f t="shared" si="8"/>
        <v>492.18</v>
      </c>
      <c r="J170" s="6">
        <f t="shared" si="9"/>
        <v>216.5592</v>
      </c>
      <c r="K170" s="6">
        <f t="shared" si="10"/>
        <v>0</v>
      </c>
      <c r="L170" s="6">
        <f t="shared" si="11"/>
        <v>11942.362399999938</v>
      </c>
    </row>
    <row r="171" spans="1:12" x14ac:dyDescent="0.25">
      <c r="A171" s="11">
        <v>41882</v>
      </c>
      <c r="B171" s="11">
        <v>41891</v>
      </c>
      <c r="C171" t="s">
        <v>22</v>
      </c>
      <c r="D171" s="12" t="s">
        <v>23</v>
      </c>
      <c r="E171" s="13">
        <v>41852</v>
      </c>
      <c r="F171" s="6">
        <v>240.94</v>
      </c>
      <c r="H171" s="6">
        <f t="shared" si="8"/>
        <v>240.94</v>
      </c>
      <c r="J171" s="6">
        <f t="shared" si="9"/>
        <v>106.0136</v>
      </c>
      <c r="K171" s="6">
        <f t="shared" si="10"/>
        <v>0</v>
      </c>
      <c r="L171" s="6">
        <f t="shared" si="11"/>
        <v>11701.422399999938</v>
      </c>
    </row>
    <row r="172" spans="1:12" x14ac:dyDescent="0.25">
      <c r="A172" s="11">
        <v>41882</v>
      </c>
      <c r="B172" s="11">
        <v>41891</v>
      </c>
      <c r="C172" t="s">
        <v>22</v>
      </c>
      <c r="D172" s="12" t="s">
        <v>23</v>
      </c>
      <c r="E172" s="13">
        <v>41852</v>
      </c>
      <c r="F172" s="6">
        <v>32.56</v>
      </c>
      <c r="H172" s="6">
        <f t="shared" si="8"/>
        <v>32.56</v>
      </c>
      <c r="J172" s="6">
        <f t="shared" si="9"/>
        <v>14.326400000000001</v>
      </c>
      <c r="K172" s="6">
        <f t="shared" si="10"/>
        <v>0</v>
      </c>
      <c r="L172" s="6">
        <f t="shared" si="11"/>
        <v>11668.862399999938</v>
      </c>
    </row>
    <row r="173" spans="1:12" x14ac:dyDescent="0.25">
      <c r="A173" s="11">
        <v>41885</v>
      </c>
      <c r="B173" s="11">
        <v>41885</v>
      </c>
      <c r="C173" t="s">
        <v>93</v>
      </c>
      <c r="D173" s="12" t="s">
        <v>23</v>
      </c>
      <c r="E173" t="s">
        <v>112</v>
      </c>
      <c r="F173" s="6">
        <v>12.32</v>
      </c>
      <c r="H173" s="6">
        <f t="shared" si="8"/>
        <v>12.32</v>
      </c>
      <c r="J173" s="6">
        <f t="shared" si="9"/>
        <v>5.4207999999999998</v>
      </c>
      <c r="K173" s="6">
        <f t="shared" si="10"/>
        <v>0</v>
      </c>
      <c r="L173" s="6">
        <f t="shared" si="11"/>
        <v>11656.542399999938</v>
      </c>
    </row>
    <row r="174" spans="1:12" x14ac:dyDescent="0.25">
      <c r="A174" s="11">
        <v>41885</v>
      </c>
      <c r="B174" s="11">
        <v>41885</v>
      </c>
      <c r="C174" t="s">
        <v>94</v>
      </c>
      <c r="D174" s="12" t="s">
        <v>23</v>
      </c>
      <c r="E174" t="s">
        <v>112</v>
      </c>
      <c r="F174" s="6">
        <v>98</v>
      </c>
      <c r="H174" s="6">
        <f t="shared" si="8"/>
        <v>98</v>
      </c>
      <c r="J174" s="6">
        <f t="shared" si="9"/>
        <v>43.12</v>
      </c>
      <c r="K174" s="6">
        <f t="shared" si="10"/>
        <v>0</v>
      </c>
      <c r="L174" s="6">
        <f t="shared" si="11"/>
        <v>11558.542399999938</v>
      </c>
    </row>
    <row r="175" spans="1:12" x14ac:dyDescent="0.25">
      <c r="A175" s="11">
        <v>41885</v>
      </c>
      <c r="B175" s="11">
        <v>41885</v>
      </c>
      <c r="C175" t="s">
        <v>18</v>
      </c>
      <c r="D175" s="12" t="s">
        <v>19</v>
      </c>
      <c r="E175" t="s">
        <v>112</v>
      </c>
      <c r="F175" s="6">
        <v>523.45000000000005</v>
      </c>
      <c r="H175" s="6">
        <f t="shared" si="8"/>
        <v>523.45000000000005</v>
      </c>
      <c r="J175" s="6">
        <f t="shared" si="9"/>
        <v>0</v>
      </c>
      <c r="K175" s="6">
        <f t="shared" si="10"/>
        <v>0</v>
      </c>
      <c r="L175" s="6">
        <f t="shared" si="11"/>
        <v>11035.092399999938</v>
      </c>
    </row>
    <row r="176" spans="1:12" x14ac:dyDescent="0.25">
      <c r="A176" s="11">
        <v>41894</v>
      </c>
      <c r="B176" s="11">
        <v>41894</v>
      </c>
      <c r="C176" t="s">
        <v>18</v>
      </c>
      <c r="D176" s="12" t="s">
        <v>19</v>
      </c>
      <c r="E176" t="s">
        <v>112</v>
      </c>
      <c r="F176" s="6">
        <v>701.33</v>
      </c>
      <c r="H176" s="6">
        <f t="shared" si="8"/>
        <v>701.33</v>
      </c>
      <c r="J176" s="6">
        <f t="shared" si="9"/>
        <v>0</v>
      </c>
      <c r="K176" s="6">
        <f t="shared" si="10"/>
        <v>0</v>
      </c>
      <c r="L176" s="6">
        <f t="shared" si="11"/>
        <v>10333.762399999938</v>
      </c>
    </row>
    <row r="177" spans="1:12" x14ac:dyDescent="0.25">
      <c r="A177" s="11">
        <v>41894</v>
      </c>
      <c r="B177" s="11">
        <v>41894</v>
      </c>
      <c r="C177" t="s">
        <v>18</v>
      </c>
      <c r="D177" s="12" t="s">
        <v>19</v>
      </c>
      <c r="E177" t="s">
        <v>112</v>
      </c>
      <c r="F177" s="6">
        <v>728.23</v>
      </c>
      <c r="H177" s="6">
        <f t="shared" si="8"/>
        <v>728.23</v>
      </c>
      <c r="J177" s="6">
        <f t="shared" si="9"/>
        <v>0</v>
      </c>
      <c r="K177" s="6">
        <f t="shared" si="10"/>
        <v>0</v>
      </c>
      <c r="L177" s="6">
        <f t="shared" si="11"/>
        <v>9605.5323999999382</v>
      </c>
    </row>
    <row r="178" spans="1:12" x14ac:dyDescent="0.25">
      <c r="A178" s="11">
        <v>41912</v>
      </c>
      <c r="B178" s="11">
        <v>41912</v>
      </c>
      <c r="C178" t="s">
        <v>20</v>
      </c>
      <c r="D178" s="12" t="s">
        <v>23</v>
      </c>
      <c r="E178" s="13" t="s">
        <v>102</v>
      </c>
      <c r="H178" s="6">
        <f t="shared" si="8"/>
        <v>0</v>
      </c>
      <c r="I178" s="6">
        <v>304.88</v>
      </c>
      <c r="J178" s="6">
        <f t="shared" si="9"/>
        <v>134.1472</v>
      </c>
      <c r="K178" s="6">
        <f t="shared" si="10"/>
        <v>439.02719999999999</v>
      </c>
      <c r="L178" s="6">
        <f t="shared" si="11"/>
        <v>9166.5051999999378</v>
      </c>
    </row>
    <row r="179" spans="1:12" x14ac:dyDescent="0.25">
      <c r="A179" s="11">
        <v>41912</v>
      </c>
      <c r="B179" s="11">
        <v>41912</v>
      </c>
      <c r="C179" t="s">
        <v>21</v>
      </c>
      <c r="D179" s="12" t="s">
        <v>19</v>
      </c>
      <c r="E179" t="s">
        <v>95</v>
      </c>
      <c r="H179" s="6">
        <f t="shared" si="8"/>
        <v>0</v>
      </c>
      <c r="I179" s="6">
        <f>SUM(J170:J177)</f>
        <v>385.44</v>
      </c>
      <c r="J179" s="6">
        <f t="shared" si="9"/>
        <v>0</v>
      </c>
      <c r="K179" s="6">
        <f t="shared" si="10"/>
        <v>385.44</v>
      </c>
      <c r="L179" s="6">
        <f t="shared" si="11"/>
        <v>8781.0651999999372</v>
      </c>
    </row>
    <row r="180" spans="1:12" x14ac:dyDescent="0.25">
      <c r="A180" s="11">
        <v>41918</v>
      </c>
      <c r="B180" s="11">
        <v>41918</v>
      </c>
      <c r="C180" t="s">
        <v>22</v>
      </c>
      <c r="D180" s="12" t="s">
        <v>23</v>
      </c>
      <c r="E180" t="s">
        <v>113</v>
      </c>
      <c r="F180" s="6">
        <v>54</v>
      </c>
      <c r="H180" s="6">
        <f t="shared" si="8"/>
        <v>54</v>
      </c>
      <c r="J180" s="6">
        <f t="shared" si="9"/>
        <v>23.76</v>
      </c>
      <c r="K180" s="6">
        <f t="shared" si="10"/>
        <v>0</v>
      </c>
      <c r="L180" s="6">
        <f t="shared" si="11"/>
        <v>8727.0651999999372</v>
      </c>
    </row>
    <row r="181" spans="1:12" x14ac:dyDescent="0.25">
      <c r="A181" s="11">
        <v>41912</v>
      </c>
      <c r="B181" s="11">
        <v>41922</v>
      </c>
      <c r="C181" t="s">
        <v>22</v>
      </c>
      <c r="D181" s="12" t="s">
        <v>23</v>
      </c>
      <c r="E181" s="13">
        <v>41883</v>
      </c>
      <c r="H181" s="6">
        <f t="shared" si="8"/>
        <v>0</v>
      </c>
      <c r="I181" s="6">
        <v>2057.5300000000002</v>
      </c>
      <c r="J181" s="6">
        <f t="shared" si="9"/>
        <v>905.31320000000005</v>
      </c>
      <c r="K181" s="6">
        <f t="shared" si="10"/>
        <v>2962.8432000000003</v>
      </c>
      <c r="L181" s="6">
        <f t="shared" si="11"/>
        <v>5764.221999999937</v>
      </c>
    </row>
    <row r="182" spans="1:12" x14ac:dyDescent="0.25">
      <c r="A182" s="11">
        <v>41912</v>
      </c>
      <c r="B182" s="11">
        <v>41922</v>
      </c>
      <c r="C182" t="s">
        <v>22</v>
      </c>
      <c r="D182" s="12" t="s">
        <v>23</v>
      </c>
      <c r="E182" s="13">
        <v>41883</v>
      </c>
      <c r="H182" s="6">
        <f t="shared" si="8"/>
        <v>0</v>
      </c>
      <c r="I182" s="6">
        <v>1102.6300000000001</v>
      </c>
      <c r="J182" s="6">
        <f t="shared" si="9"/>
        <v>485.15720000000005</v>
      </c>
      <c r="K182" s="6">
        <f t="shared" si="10"/>
        <v>1587.7872000000002</v>
      </c>
      <c r="L182" s="6">
        <f t="shared" si="11"/>
        <v>4176.4347999999372</v>
      </c>
    </row>
    <row r="183" spans="1:12" x14ac:dyDescent="0.25">
      <c r="A183" s="11">
        <v>41912</v>
      </c>
      <c r="B183" s="11">
        <v>41922</v>
      </c>
      <c r="C183" t="s">
        <v>22</v>
      </c>
      <c r="D183" s="12" t="s">
        <v>23</v>
      </c>
      <c r="E183" s="13">
        <v>41883</v>
      </c>
      <c r="H183" s="6">
        <f t="shared" ref="H183:H190" si="12">F183+G183</f>
        <v>0</v>
      </c>
      <c r="I183" s="6">
        <v>282.24</v>
      </c>
      <c r="J183" s="6">
        <f t="shared" ref="J183:J190" si="13">IF(G183=0, IF(D183="Y", (F183*$G$5) + (I183*$G$5), 0), 0)</f>
        <v>124.18560000000001</v>
      </c>
      <c r="K183" s="6">
        <f t="shared" ref="K183:K190" si="14">IF(H183&gt;0, 0, I183+J183)</f>
        <v>406.42560000000003</v>
      </c>
      <c r="L183" s="6">
        <f t="shared" ref="L183:L190" si="15">L182-H183-K183</f>
        <v>3770.0091999999372</v>
      </c>
    </row>
    <row r="184" spans="1:12" x14ac:dyDescent="0.25">
      <c r="A184" s="11">
        <v>41912</v>
      </c>
      <c r="B184" s="11">
        <v>41922</v>
      </c>
      <c r="C184" t="s">
        <v>20</v>
      </c>
      <c r="D184" s="12" t="s">
        <v>23</v>
      </c>
      <c r="E184" s="13" t="s">
        <v>103</v>
      </c>
      <c r="H184" s="6">
        <f t="shared" si="12"/>
        <v>0</v>
      </c>
      <c r="I184" s="6">
        <v>1229.23</v>
      </c>
      <c r="J184" s="6">
        <f t="shared" si="13"/>
        <v>540.86120000000005</v>
      </c>
      <c r="K184" s="6">
        <f t="shared" si="14"/>
        <v>1770.0912000000001</v>
      </c>
      <c r="L184" s="6">
        <f t="shared" si="15"/>
        <v>1999.9179999999371</v>
      </c>
    </row>
    <row r="185" spans="1:12" x14ac:dyDescent="0.25">
      <c r="H185" s="6">
        <f t="shared" si="12"/>
        <v>0</v>
      </c>
      <c r="J185" s="6">
        <f t="shared" si="13"/>
        <v>0</v>
      </c>
      <c r="K185" s="6">
        <f t="shared" si="14"/>
        <v>0</v>
      </c>
      <c r="L185" s="6">
        <f t="shared" si="15"/>
        <v>1999.9179999999371</v>
      </c>
    </row>
    <row r="186" spans="1:12" x14ac:dyDescent="0.25">
      <c r="H186" s="6">
        <f t="shared" si="12"/>
        <v>0</v>
      </c>
      <c r="J186" s="6">
        <f t="shared" si="13"/>
        <v>0</v>
      </c>
      <c r="K186" s="6">
        <f t="shared" si="14"/>
        <v>0</v>
      </c>
      <c r="L186" s="6">
        <f t="shared" si="15"/>
        <v>1999.9179999999371</v>
      </c>
    </row>
    <row r="187" spans="1:12" x14ac:dyDescent="0.25">
      <c r="H187" s="6">
        <f t="shared" si="12"/>
        <v>0</v>
      </c>
      <c r="J187" s="6">
        <f t="shared" si="13"/>
        <v>0</v>
      </c>
      <c r="K187" s="6">
        <f t="shared" si="14"/>
        <v>0</v>
      </c>
      <c r="L187" s="6">
        <f t="shared" si="15"/>
        <v>1999.9179999999371</v>
      </c>
    </row>
    <row r="188" spans="1:12" x14ac:dyDescent="0.25">
      <c r="H188" s="6">
        <f t="shared" si="12"/>
        <v>0</v>
      </c>
      <c r="J188" s="6">
        <f t="shared" si="13"/>
        <v>0</v>
      </c>
      <c r="K188" s="6">
        <f t="shared" si="14"/>
        <v>0</v>
      </c>
      <c r="L188" s="6">
        <f t="shared" si="15"/>
        <v>1999.9179999999371</v>
      </c>
    </row>
    <row r="189" spans="1:12" x14ac:dyDescent="0.25">
      <c r="H189" s="6">
        <f t="shared" si="12"/>
        <v>0</v>
      </c>
      <c r="J189" s="6">
        <f t="shared" si="13"/>
        <v>0</v>
      </c>
      <c r="K189" s="6">
        <f t="shared" si="14"/>
        <v>0</v>
      </c>
      <c r="L189" s="6">
        <f t="shared" si="15"/>
        <v>1999.9179999999371</v>
      </c>
    </row>
    <row r="190" spans="1:12" x14ac:dyDescent="0.25">
      <c r="H190" s="6">
        <f t="shared" si="12"/>
        <v>0</v>
      </c>
      <c r="J190" s="6">
        <f t="shared" si="13"/>
        <v>0</v>
      </c>
      <c r="K190" s="6">
        <f t="shared" si="14"/>
        <v>0</v>
      </c>
      <c r="L190" s="6">
        <f t="shared" si="15"/>
        <v>1999.9179999999371</v>
      </c>
    </row>
  </sheetData>
  <mergeCells count="3">
    <mergeCell ref="F6:G6"/>
    <mergeCell ref="I6:J6"/>
    <mergeCell ref="J2:Q2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Running</vt:lpstr>
      <vt:lpstr>Sheet3</vt:lpstr>
    </vt:vector>
  </TitlesOfParts>
  <Company>Montana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Leann Koon</cp:lastModifiedBy>
  <dcterms:created xsi:type="dcterms:W3CDTF">2013-07-11T15:05:38Z</dcterms:created>
  <dcterms:modified xsi:type="dcterms:W3CDTF">2014-10-15T16:36:22Z</dcterms:modified>
</cp:coreProperties>
</file>