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5456" windowHeight="11016"/>
  </bookViews>
  <sheets>
    <sheet name="TPF-5(139)" sheetId="5" r:id="rId1"/>
  </sheets>
  <calcPr calcId="145621"/>
</workbook>
</file>

<file path=xl/calcChain.xml><?xml version="1.0" encoding="utf-8"?>
<calcChain xmlns="http://schemas.openxmlformats.org/spreadsheetml/2006/main">
  <c r="J28" i="5" l="1"/>
  <c r="E10" i="5" l="1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D14" i="5"/>
  <c r="D13" i="5"/>
  <c r="E13" i="5" s="1"/>
  <c r="D12" i="5"/>
  <c r="E12" i="5" s="1"/>
  <c r="D11" i="5"/>
  <c r="E11" i="5" s="1"/>
  <c r="E9" i="5"/>
  <c r="F26" i="5" l="1"/>
  <c r="G26" i="5" s="1"/>
  <c r="H26" i="5" s="1"/>
  <c r="K26" i="5" s="1"/>
  <c r="F13" i="5"/>
  <c r="G13" i="5" s="1"/>
  <c r="H13" i="5" s="1"/>
  <c r="K13" i="5" s="1"/>
  <c r="F9" i="5"/>
  <c r="F11" i="5"/>
  <c r="G11" i="5" s="1"/>
  <c r="H11" i="5" s="1"/>
  <c r="I11" i="5" s="1"/>
  <c r="F15" i="5"/>
  <c r="G15" i="5" s="1"/>
  <c r="H15" i="5" s="1"/>
  <c r="K15" i="5" s="1"/>
  <c r="E28" i="5"/>
  <c r="F12" i="5" s="1"/>
  <c r="G12" i="5" s="1"/>
  <c r="H12" i="5" s="1"/>
  <c r="D28" i="5"/>
  <c r="I26" i="5"/>
  <c r="C28" i="5"/>
  <c r="I12" i="5" l="1"/>
  <c r="K12" i="5"/>
  <c r="I13" i="5"/>
  <c r="I15" i="5"/>
  <c r="F23" i="5"/>
  <c r="G23" i="5" s="1"/>
  <c r="H23" i="5" s="1"/>
  <c r="F20" i="5"/>
  <c r="G20" i="5" s="1"/>
  <c r="H20" i="5" s="1"/>
  <c r="F21" i="5"/>
  <c r="G21" i="5" s="1"/>
  <c r="H21" i="5" s="1"/>
  <c r="F18" i="5"/>
  <c r="G18" i="5" s="1"/>
  <c r="H18" i="5" s="1"/>
  <c r="K11" i="5"/>
  <c r="F10" i="5"/>
  <c r="G10" i="5" s="1"/>
  <c r="F27" i="5"/>
  <c r="G27" i="5" s="1"/>
  <c r="H27" i="5" s="1"/>
  <c r="F24" i="5"/>
  <c r="G24" i="5" s="1"/>
  <c r="H24" i="5" s="1"/>
  <c r="F25" i="5"/>
  <c r="G25" i="5" s="1"/>
  <c r="H25" i="5" s="1"/>
  <c r="F22" i="5"/>
  <c r="G22" i="5" s="1"/>
  <c r="H22" i="5" s="1"/>
  <c r="G9" i="5"/>
  <c r="H9" i="5" s="1"/>
  <c r="F19" i="5"/>
  <c r="G19" i="5" s="1"/>
  <c r="H19" i="5" s="1"/>
  <c r="F16" i="5"/>
  <c r="G16" i="5" s="1"/>
  <c r="H16" i="5" s="1"/>
  <c r="F17" i="5"/>
  <c r="G17" i="5" s="1"/>
  <c r="H17" i="5" s="1"/>
  <c r="F14" i="5"/>
  <c r="G14" i="5" s="1"/>
  <c r="H14" i="5" s="1"/>
  <c r="L24" i="5"/>
  <c r="L9" i="5"/>
  <c r="L20" i="5"/>
  <c r="L22" i="5"/>
  <c r="L17" i="5"/>
  <c r="L18" i="5"/>
  <c r="L25" i="5"/>
  <c r="L16" i="5"/>
  <c r="L14" i="5"/>
  <c r="L21" i="5"/>
  <c r="L11" i="5"/>
  <c r="L26" i="5"/>
  <c r="L12" i="5"/>
  <c r="L15" i="5"/>
  <c r="L27" i="5"/>
  <c r="L13" i="5"/>
  <c r="L23" i="5"/>
  <c r="L10" i="5"/>
  <c r="L19" i="5"/>
  <c r="I9" i="5" l="1"/>
  <c r="K9" i="5"/>
  <c r="L28" i="5"/>
  <c r="K22" i="5"/>
  <c r="I22" i="5"/>
  <c r="K14" i="5"/>
  <c r="I14" i="5"/>
  <c r="F28" i="5"/>
  <c r="K24" i="5"/>
  <c r="I24" i="5"/>
  <c r="I18" i="5"/>
  <c r="K18" i="5"/>
  <c r="K27" i="5"/>
  <c r="I27" i="5"/>
  <c r="G28" i="5"/>
  <c r="H28" i="5" s="1"/>
  <c r="I20" i="5"/>
  <c r="K20" i="5"/>
  <c r="I17" i="5"/>
  <c r="K17" i="5"/>
  <c r="K21" i="5"/>
  <c r="I21" i="5"/>
  <c r="K16" i="5"/>
  <c r="I16" i="5"/>
  <c r="I19" i="5"/>
  <c r="K19" i="5"/>
  <c r="I25" i="5"/>
  <c r="K25" i="5"/>
  <c r="K23" i="5"/>
  <c r="I23" i="5"/>
  <c r="H10" i="5"/>
  <c r="I10" i="5" l="1"/>
  <c r="I28" i="5" s="1"/>
  <c r="K10" i="5"/>
  <c r="K28" i="5" s="1"/>
</calcChain>
</file>

<file path=xl/sharedStrings.xml><?xml version="1.0" encoding="utf-8"?>
<sst xmlns="http://schemas.openxmlformats.org/spreadsheetml/2006/main" count="72" uniqueCount="43">
  <si>
    <t>Invoiced Amount</t>
  </si>
  <si>
    <t>Total Expenditures Per State</t>
  </si>
  <si>
    <t xml:space="preserve">Actual Expenditure Distribution </t>
  </si>
  <si>
    <t xml:space="preserve">Actual Expense % </t>
  </si>
  <si>
    <t>State</t>
  </si>
  <si>
    <t>Program Code (e.g., L560)</t>
  </si>
  <si>
    <t>Contribution Percentage</t>
  </si>
  <si>
    <t>UDO</t>
  </si>
  <si>
    <t>H560</t>
  </si>
  <si>
    <t>The above spreadsheet should be completed with information with transactions incurred under the Old Pooled Fund procedures (i.e. do not incl transfer information).</t>
  </si>
  <si>
    <t>If the amount committed on the website does not agree with the amount obligated in FMIS, please explain why</t>
  </si>
  <si>
    <t>Amount</t>
  </si>
  <si>
    <t xml:space="preserve">Fund Value </t>
  </si>
  <si>
    <t xml:space="preserve">Status </t>
  </si>
  <si>
    <t>Project #</t>
  </si>
  <si>
    <t>Expensed</t>
  </si>
  <si>
    <t>used - Billing</t>
  </si>
  <si>
    <t>used - Invoices</t>
  </si>
  <si>
    <t>per Finance</t>
  </si>
  <si>
    <t>Per Web site</t>
  </si>
  <si>
    <t>Lead</t>
  </si>
  <si>
    <t>L560</t>
  </si>
  <si>
    <t>Total</t>
  </si>
  <si>
    <t>TEXAS</t>
  </si>
  <si>
    <t>Q560</t>
  </si>
  <si>
    <t>L56E</t>
  </si>
  <si>
    <t>Variance Over
/(Under)</t>
  </si>
  <si>
    <t>Obligated</t>
  </si>
  <si>
    <t>Currently</t>
  </si>
  <si>
    <t>Project No.: TPF-5(139)</t>
  </si>
  <si>
    <t>Project Manager: Linda Narigon</t>
  </si>
  <si>
    <t>IOWA</t>
  </si>
  <si>
    <t>MINNESOTA</t>
  </si>
  <si>
    <t>NEW YORK</t>
  </si>
  <si>
    <t>WASHINGTON</t>
  </si>
  <si>
    <t>WISCONSIN</t>
  </si>
  <si>
    <t>H2X0</t>
  </si>
  <si>
    <t>TPF-5(139)</t>
  </si>
  <si>
    <t>IA</t>
  </si>
  <si>
    <t>Transferred</t>
  </si>
  <si>
    <t>to Iowa</t>
  </si>
  <si>
    <t>Obligation</t>
  </si>
  <si>
    <t>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</si>
</sst>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color indexed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/>
    <xf numFmtId="0" fontId="0" fillId="0" borderId="1" xfId="0" applyBorder="1"/>
    <xf numFmtId="0" fontId="4" fillId="0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center" vertical="top"/>
    </xf>
    <xf numFmtId="164" fontId="2" fillId="2" borderId="4" xfId="0" applyNumberFormat="1" applyFont="1" applyFill="1" applyBorder="1" applyAlignment="1">
      <alignment horizontal="right"/>
    </xf>
    <xf numFmtId="10" fontId="2" fillId="0" borderId="4" xfId="0" applyNumberFormat="1" applyFont="1" applyFill="1" applyBorder="1" applyAlignment="1">
      <alignment horizontal="right"/>
    </xf>
    <xf numFmtId="0" fontId="4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43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4" fillId="0" borderId="0" xfId="1" applyFont="1" applyFill="1"/>
    <xf numFmtId="0" fontId="2" fillId="0" borderId="0" xfId="0" applyFont="1" applyFill="1"/>
    <xf numFmtId="39" fontId="4" fillId="2" borderId="8" xfId="2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0" fontId="4" fillId="0" borderId="8" xfId="0" applyNumberFormat="1" applyFont="1" applyFill="1" applyBorder="1" applyAlignment="1">
      <alignment horizontal="right"/>
    </xf>
    <xf numFmtId="43" fontId="4" fillId="0" borderId="8" xfId="1" applyFont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10" fontId="4" fillId="0" borderId="8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164" fontId="5" fillId="0" borderId="13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Fill="1" applyBorder="1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164" fontId="2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43" fontId="0" fillId="0" borderId="0" xfId="1" applyFont="1"/>
    <xf numFmtId="43" fontId="0" fillId="0" borderId="1" xfId="1" applyFont="1" applyBorder="1"/>
    <xf numFmtId="43" fontId="2" fillId="0" borderId="4" xfId="1" applyFont="1" applyFill="1" applyBorder="1" applyAlignment="1">
      <alignment horizontal="right"/>
    </xf>
    <xf numFmtId="43" fontId="0" fillId="0" borderId="0" xfId="1" applyFont="1" applyFill="1"/>
    <xf numFmtId="43" fontId="4" fillId="0" borderId="0" xfId="1" applyFont="1" applyFill="1" applyBorder="1" applyAlignment="1">
      <alignment wrapText="1"/>
    </xf>
    <xf numFmtId="0" fontId="0" fillId="0" borderId="4" xfId="0" applyBorder="1" applyAlignment="1"/>
    <xf numFmtId="0" fontId="9" fillId="0" borderId="4" xfId="0" applyFont="1" applyBorder="1" applyAlignment="1"/>
    <xf numFmtId="43" fontId="4" fillId="2" borderId="14" xfId="0" applyNumberFormat="1" applyFont="1" applyFill="1" applyBorder="1" applyAlignment="1">
      <alignment horizontal="center"/>
    </xf>
    <xf numFmtId="0" fontId="0" fillId="0" borderId="4" xfId="0" applyFill="1" applyBorder="1" applyAlignment="1"/>
    <xf numFmtId="43" fontId="4" fillId="0" borderId="8" xfId="1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43" fontId="2" fillId="0" borderId="2" xfId="1" applyFont="1" applyFill="1" applyBorder="1" applyAlignment="1">
      <alignment horizontal="center" wrapText="1"/>
    </xf>
    <xf numFmtId="43" fontId="2" fillId="0" borderId="3" xfId="1" applyFont="1" applyFill="1" applyBorder="1" applyAlignment="1">
      <alignment horizontal="center" wrapText="1"/>
    </xf>
    <xf numFmtId="43" fontId="2" fillId="0" borderId="9" xfId="1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workbookViewId="0">
      <selection activeCell="O24" sqref="O24"/>
    </sheetView>
  </sheetViews>
  <sheetFormatPr defaultRowHeight="13.2" x14ac:dyDescent="0.25"/>
  <cols>
    <col min="1" max="1" width="14.88671875" customWidth="1"/>
    <col min="3" max="3" width="12.33203125" bestFit="1" customWidth="1"/>
    <col min="4" max="5" width="12.33203125" customWidth="1"/>
    <col min="6" max="6" width="14.33203125" customWidth="1"/>
    <col min="7" max="7" width="13.33203125" customWidth="1"/>
    <col min="8" max="8" width="13.44140625" customWidth="1"/>
    <col min="9" max="9" width="12.44140625" bestFit="1" customWidth="1"/>
    <col min="10" max="10" width="13.44140625" customWidth="1"/>
    <col min="11" max="11" width="14.6640625" style="52" bestFit="1" customWidth="1"/>
    <col min="12" max="12" width="9.44140625" bestFit="1" customWidth="1"/>
  </cols>
  <sheetData>
    <row r="1" spans="1:12" ht="15.6" x14ac:dyDescent="0.25">
      <c r="A1" s="51" t="s">
        <v>29</v>
      </c>
      <c r="B1" s="1"/>
      <c r="C1" s="2"/>
      <c r="D1" s="2"/>
      <c r="E1" s="2"/>
      <c r="F1" s="3"/>
      <c r="G1" s="2"/>
      <c r="H1" s="2"/>
      <c r="I1" s="2"/>
      <c r="J1" s="4"/>
    </row>
    <row r="2" spans="1:12" ht="15.6" x14ac:dyDescent="0.3">
      <c r="A2" s="51" t="s">
        <v>30</v>
      </c>
      <c r="B2" s="6"/>
      <c r="C2" s="7"/>
      <c r="D2" s="7"/>
      <c r="E2" s="7"/>
      <c r="F2" s="8"/>
      <c r="G2" s="2"/>
      <c r="H2" s="9"/>
      <c r="I2" s="7"/>
      <c r="J2" s="4"/>
    </row>
    <row r="3" spans="1:12" ht="15.6" x14ac:dyDescent="0.3">
      <c r="A3" s="51"/>
      <c r="B3" s="5"/>
      <c r="C3" s="7"/>
      <c r="D3" s="7"/>
      <c r="E3" s="7"/>
      <c r="F3" s="8"/>
      <c r="G3" s="2"/>
      <c r="H3" s="9"/>
      <c r="I3" s="7"/>
      <c r="J3" s="4"/>
    </row>
    <row r="4" spans="1:12" ht="15.6" x14ac:dyDescent="0.3">
      <c r="A4" s="51"/>
      <c r="B4" s="5"/>
      <c r="C4" s="7"/>
      <c r="D4" s="7"/>
      <c r="E4" s="7"/>
      <c r="F4" s="8"/>
      <c r="G4" s="2"/>
      <c r="H4" s="9"/>
      <c r="I4" s="7"/>
      <c r="J4" s="4"/>
    </row>
    <row r="5" spans="1:12" ht="16.2" thickBot="1" x14ac:dyDescent="0.35">
      <c r="A5" s="10"/>
      <c r="B5" s="5"/>
      <c r="C5" s="7"/>
      <c r="D5" s="7"/>
      <c r="E5" s="7"/>
      <c r="F5" s="8"/>
      <c r="G5" s="11"/>
      <c r="H5" s="11"/>
      <c r="I5" s="12"/>
      <c r="J5" s="4"/>
      <c r="K5" s="53"/>
      <c r="L5" s="13"/>
    </row>
    <row r="6" spans="1:12" ht="14.4" thickBot="1" x14ac:dyDescent="0.3">
      <c r="A6" s="5"/>
      <c r="B6" s="41"/>
      <c r="C6" s="5"/>
      <c r="D6" s="5"/>
      <c r="E6" s="5"/>
      <c r="F6" s="5"/>
      <c r="G6" s="62" t="s">
        <v>0</v>
      </c>
      <c r="H6" s="62" t="s">
        <v>1</v>
      </c>
      <c r="I6" s="15"/>
      <c r="J6" s="62" t="s">
        <v>2</v>
      </c>
      <c r="K6" s="72" t="s">
        <v>26</v>
      </c>
      <c r="L6" s="62" t="s">
        <v>3</v>
      </c>
    </row>
    <row r="7" spans="1:12" ht="13.8" x14ac:dyDescent="0.25">
      <c r="A7" s="65" t="s">
        <v>4</v>
      </c>
      <c r="B7" s="67" t="s">
        <v>5</v>
      </c>
      <c r="C7" s="34" t="s">
        <v>28</v>
      </c>
      <c r="D7" s="34" t="s">
        <v>39</v>
      </c>
      <c r="E7" s="34" t="s">
        <v>22</v>
      </c>
      <c r="F7" s="69" t="s">
        <v>6</v>
      </c>
      <c r="G7" s="71"/>
      <c r="H7" s="63"/>
      <c r="I7" s="16"/>
      <c r="J7" s="63"/>
      <c r="K7" s="73"/>
      <c r="L7" s="63"/>
    </row>
    <row r="8" spans="1:12" ht="14.4" thickBot="1" x14ac:dyDescent="0.3">
      <c r="A8" s="66"/>
      <c r="B8" s="68"/>
      <c r="C8" s="35" t="s">
        <v>27</v>
      </c>
      <c r="D8" s="35" t="s">
        <v>40</v>
      </c>
      <c r="E8" s="35" t="s">
        <v>41</v>
      </c>
      <c r="F8" s="70"/>
      <c r="G8" s="42">
        <v>595367.29</v>
      </c>
      <c r="H8" s="64"/>
      <c r="I8" s="43" t="s">
        <v>7</v>
      </c>
      <c r="J8" s="64"/>
      <c r="K8" s="74"/>
      <c r="L8" s="64"/>
    </row>
    <row r="9" spans="1:12" ht="14.4" thickBot="1" x14ac:dyDescent="0.3">
      <c r="A9" s="57" t="s">
        <v>42</v>
      </c>
      <c r="B9" s="57" t="s">
        <v>21</v>
      </c>
      <c r="C9" s="33"/>
      <c r="D9" s="33">
        <v>35000</v>
      </c>
      <c r="E9" s="33">
        <f>SUM(C9:D9)</f>
        <v>35000</v>
      </c>
      <c r="F9" s="37">
        <f>+E9/$E$28</f>
        <v>4.9645390070921988E-2</v>
      </c>
      <c r="G9" s="38">
        <f>+$G$8*F9</f>
        <v>29557.241347517735</v>
      </c>
      <c r="H9" s="38">
        <f>(G9:G9)</f>
        <v>29557.241347517735</v>
      </c>
      <c r="I9" s="59">
        <f>+E9-H9</f>
        <v>5442.7586524822655</v>
      </c>
      <c r="J9" s="39">
        <v>0</v>
      </c>
      <c r="K9" s="38">
        <f>+J9-H9</f>
        <v>-29557.241347517735</v>
      </c>
      <c r="L9" s="40">
        <f t="shared" ref="L9:L27" si="0">+J9/$J$28</f>
        <v>0</v>
      </c>
    </row>
    <row r="10" spans="1:12" ht="14.4" thickBot="1" x14ac:dyDescent="0.3">
      <c r="A10" s="57" t="s">
        <v>31</v>
      </c>
      <c r="B10" s="57" t="s">
        <v>36</v>
      </c>
      <c r="C10" s="33">
        <v>355000</v>
      </c>
      <c r="D10" s="33"/>
      <c r="E10" s="33">
        <f t="shared" ref="E10:E27" si="1">SUM(C10:D10)</f>
        <v>355000</v>
      </c>
      <c r="F10" s="37">
        <f t="shared" ref="F10:F27" si="2">+E10/$E$28</f>
        <v>0.50354609929078009</v>
      </c>
      <c r="G10" s="38">
        <f t="shared" ref="G10:G27" si="3">+$G$8*F10</f>
        <v>299794.87652482267</v>
      </c>
      <c r="H10" s="38">
        <f>(G10:G10)</f>
        <v>299794.87652482267</v>
      </c>
      <c r="I10" s="59">
        <f t="shared" ref="I10:I27" si="4">+E10-H10</f>
        <v>55205.12347517733</v>
      </c>
      <c r="J10" s="39">
        <v>299794.88</v>
      </c>
      <c r="K10" s="38">
        <f t="shared" ref="K10:K27" si="5">+J10-H10</f>
        <v>3.4751773346215487E-3</v>
      </c>
      <c r="L10" s="40">
        <f t="shared" si="0"/>
        <v>0.50354610512781117</v>
      </c>
    </row>
    <row r="11" spans="1:12" ht="14.4" thickBot="1" x14ac:dyDescent="0.3">
      <c r="A11" s="57" t="s">
        <v>31</v>
      </c>
      <c r="B11" s="57" t="s">
        <v>8</v>
      </c>
      <c r="C11" s="33">
        <v>93236.74</v>
      </c>
      <c r="D11" s="33">
        <f>-D16-D20</f>
        <v>-73236.740000000005</v>
      </c>
      <c r="E11" s="33">
        <f t="shared" si="1"/>
        <v>20000</v>
      </c>
      <c r="F11" s="37">
        <f t="shared" si="2"/>
        <v>2.8368794326241134E-2</v>
      </c>
      <c r="G11" s="38">
        <f t="shared" si="3"/>
        <v>16889.852198581561</v>
      </c>
      <c r="H11" s="38">
        <f t="shared" ref="H11:H28" si="6">(G11:G11)</f>
        <v>16889.852198581561</v>
      </c>
      <c r="I11" s="59">
        <f t="shared" si="4"/>
        <v>3110.1478014184395</v>
      </c>
      <c r="J11" s="39">
        <v>78737.740000000005</v>
      </c>
      <c r="K11" s="38">
        <f t="shared" si="5"/>
        <v>61847.887801418445</v>
      </c>
      <c r="L11" s="40">
        <f t="shared" si="0"/>
        <v>0.13225069855618035</v>
      </c>
    </row>
    <row r="12" spans="1:12" ht="14.4" thickBot="1" x14ac:dyDescent="0.3">
      <c r="A12" s="57" t="s">
        <v>31</v>
      </c>
      <c r="B12" s="57" t="s">
        <v>21</v>
      </c>
      <c r="C12" s="33">
        <v>163471.85</v>
      </c>
      <c r="D12" s="33">
        <f>-D9-D17-D26-D27</f>
        <v>-79647.350000000006</v>
      </c>
      <c r="E12" s="33">
        <f t="shared" si="1"/>
        <v>83824.5</v>
      </c>
      <c r="F12" s="37">
        <f t="shared" si="2"/>
        <v>0.11890000000000001</v>
      </c>
      <c r="G12" s="38">
        <f t="shared" si="3"/>
        <v>70789.170781000008</v>
      </c>
      <c r="H12" s="38">
        <f t="shared" si="6"/>
        <v>70789.170781000008</v>
      </c>
      <c r="I12" s="59">
        <f t="shared" si="4"/>
        <v>13035.329218999992</v>
      </c>
      <c r="J12" s="39">
        <v>138050.76999999999</v>
      </c>
      <c r="K12" s="38">
        <f t="shared" si="5"/>
        <v>67261.599218999982</v>
      </c>
      <c r="L12" s="40">
        <f t="shared" si="0"/>
        <v>0.23187496578792566</v>
      </c>
    </row>
    <row r="13" spans="1:12" ht="14.4" thickBot="1" x14ac:dyDescent="0.3">
      <c r="A13" s="57" t="s">
        <v>31</v>
      </c>
      <c r="B13" s="57" t="s">
        <v>25</v>
      </c>
      <c r="C13" s="33">
        <v>20000</v>
      </c>
      <c r="D13" s="33">
        <f>-D18</f>
        <v>-20000</v>
      </c>
      <c r="E13" s="33">
        <f t="shared" si="1"/>
        <v>0</v>
      </c>
      <c r="F13" s="37">
        <f t="shared" si="2"/>
        <v>0</v>
      </c>
      <c r="G13" s="38">
        <f t="shared" si="3"/>
        <v>0</v>
      </c>
      <c r="H13" s="38">
        <f t="shared" si="6"/>
        <v>0</v>
      </c>
      <c r="I13" s="59">
        <f t="shared" si="4"/>
        <v>0</v>
      </c>
      <c r="J13" s="39">
        <v>16889.849999999999</v>
      </c>
      <c r="K13" s="38">
        <f t="shared" si="5"/>
        <v>16889.849999999999</v>
      </c>
      <c r="L13" s="40">
        <f t="shared" si="0"/>
        <v>2.8368790633425629E-2</v>
      </c>
    </row>
    <row r="14" spans="1:12" ht="14.4" thickBot="1" x14ac:dyDescent="0.3">
      <c r="A14" s="57" t="s">
        <v>31</v>
      </c>
      <c r="B14" s="57" t="s">
        <v>24</v>
      </c>
      <c r="C14" s="33">
        <v>69529.8</v>
      </c>
      <c r="D14" s="33">
        <f>-D22-D24</f>
        <v>-69529.8</v>
      </c>
      <c r="E14" s="33">
        <f t="shared" si="1"/>
        <v>0</v>
      </c>
      <c r="F14" s="37">
        <f t="shared" si="2"/>
        <v>0</v>
      </c>
      <c r="G14" s="38">
        <f t="shared" si="3"/>
        <v>0</v>
      </c>
      <c r="H14" s="38">
        <f t="shared" si="6"/>
        <v>0</v>
      </c>
      <c r="I14" s="59">
        <f t="shared" si="4"/>
        <v>0</v>
      </c>
      <c r="J14" s="39">
        <v>58717.4</v>
      </c>
      <c r="K14" s="38">
        <f t="shared" si="5"/>
        <v>58717.4</v>
      </c>
      <c r="L14" s="40">
        <f t="shared" si="0"/>
        <v>9.8623825974718915E-2</v>
      </c>
    </row>
    <row r="15" spans="1:12" ht="14.4" thickBot="1" x14ac:dyDescent="0.3">
      <c r="A15" s="57" t="s">
        <v>32</v>
      </c>
      <c r="B15" s="60" t="s">
        <v>8</v>
      </c>
      <c r="C15" s="33">
        <v>470.2</v>
      </c>
      <c r="D15" s="33"/>
      <c r="E15" s="33">
        <f t="shared" si="1"/>
        <v>470.2</v>
      </c>
      <c r="F15" s="37">
        <f t="shared" si="2"/>
        <v>6.6695035460992902E-4</v>
      </c>
      <c r="G15" s="38">
        <f t="shared" si="3"/>
        <v>397.0804251886525</v>
      </c>
      <c r="H15" s="38">
        <f t="shared" si="6"/>
        <v>397.0804251886525</v>
      </c>
      <c r="I15" s="59">
        <f t="shared" si="4"/>
        <v>73.119574811347491</v>
      </c>
      <c r="J15" s="39">
        <v>397.08</v>
      </c>
      <c r="K15" s="61">
        <f t="shared" si="5"/>
        <v>-4.2518865251395255E-4</v>
      </c>
      <c r="L15" s="40">
        <f t="shared" si="0"/>
        <v>6.6694964044799977E-4</v>
      </c>
    </row>
    <row r="16" spans="1:12" ht="14.4" thickBot="1" x14ac:dyDescent="0.3">
      <c r="A16" s="57" t="s">
        <v>32</v>
      </c>
      <c r="B16" s="57" t="s">
        <v>8</v>
      </c>
      <c r="C16" s="33"/>
      <c r="D16" s="33">
        <v>19529.8</v>
      </c>
      <c r="E16" s="33">
        <f t="shared" si="1"/>
        <v>19529.8</v>
      </c>
      <c r="F16" s="37">
        <f t="shared" si="2"/>
        <v>2.7701843971631206E-2</v>
      </c>
      <c r="G16" s="38">
        <f t="shared" si="3"/>
        <v>16492.771773392909</v>
      </c>
      <c r="H16" s="38">
        <f t="shared" si="6"/>
        <v>16492.771773392909</v>
      </c>
      <c r="I16" s="59">
        <f t="shared" si="4"/>
        <v>3037.0282266070899</v>
      </c>
      <c r="J16" s="39">
        <v>0</v>
      </c>
      <c r="K16" s="61">
        <f t="shared" si="5"/>
        <v>-16492.771773392909</v>
      </c>
      <c r="L16" s="40">
        <f t="shared" si="0"/>
        <v>0</v>
      </c>
    </row>
    <row r="17" spans="1:12" ht="14.4" thickBot="1" x14ac:dyDescent="0.3">
      <c r="A17" s="57" t="s">
        <v>32</v>
      </c>
      <c r="B17" s="58" t="s">
        <v>21</v>
      </c>
      <c r="C17" s="33"/>
      <c r="D17" s="33">
        <v>15000</v>
      </c>
      <c r="E17" s="33">
        <f t="shared" si="1"/>
        <v>15000</v>
      </c>
      <c r="F17" s="37">
        <f t="shared" si="2"/>
        <v>2.1276595744680851E-2</v>
      </c>
      <c r="G17" s="38">
        <f t="shared" si="3"/>
        <v>12667.38914893617</v>
      </c>
      <c r="H17" s="38">
        <f t="shared" si="6"/>
        <v>12667.38914893617</v>
      </c>
      <c r="I17" s="59">
        <f t="shared" si="4"/>
        <v>2332.6108510638296</v>
      </c>
      <c r="J17" s="39">
        <v>0</v>
      </c>
      <c r="K17" s="61">
        <f t="shared" si="5"/>
        <v>-12667.38914893617</v>
      </c>
      <c r="L17" s="40">
        <f t="shared" si="0"/>
        <v>0</v>
      </c>
    </row>
    <row r="18" spans="1:12" ht="14.4" thickBot="1" x14ac:dyDescent="0.3">
      <c r="A18" s="57" t="s">
        <v>32</v>
      </c>
      <c r="B18" s="58" t="s">
        <v>25</v>
      </c>
      <c r="C18" s="33"/>
      <c r="D18" s="33">
        <v>20000</v>
      </c>
      <c r="E18" s="33">
        <f t="shared" si="1"/>
        <v>20000</v>
      </c>
      <c r="F18" s="37">
        <f t="shared" si="2"/>
        <v>2.8368794326241134E-2</v>
      </c>
      <c r="G18" s="38">
        <f t="shared" si="3"/>
        <v>16889.852198581561</v>
      </c>
      <c r="H18" s="38">
        <f t="shared" si="6"/>
        <v>16889.852198581561</v>
      </c>
      <c r="I18" s="59">
        <f t="shared" si="4"/>
        <v>3110.1478014184395</v>
      </c>
      <c r="J18" s="39">
        <v>0</v>
      </c>
      <c r="K18" s="61">
        <f t="shared" si="5"/>
        <v>-16889.852198581561</v>
      </c>
      <c r="L18" s="40">
        <f t="shared" si="0"/>
        <v>0</v>
      </c>
    </row>
    <row r="19" spans="1:12" ht="14.4" thickBot="1" x14ac:dyDescent="0.3">
      <c r="A19" s="57" t="s">
        <v>33</v>
      </c>
      <c r="B19" s="60" t="s">
        <v>8</v>
      </c>
      <c r="C19" s="33">
        <v>1293.06</v>
      </c>
      <c r="D19" s="33"/>
      <c r="E19" s="33">
        <f t="shared" si="1"/>
        <v>1293.06</v>
      </c>
      <c r="F19" s="37">
        <f t="shared" si="2"/>
        <v>1.834127659574468E-3</v>
      </c>
      <c r="G19" s="38">
        <f t="shared" si="3"/>
        <v>1091.9796141948937</v>
      </c>
      <c r="H19" s="38">
        <f t="shared" si="6"/>
        <v>1091.9796141948937</v>
      </c>
      <c r="I19" s="59">
        <f t="shared" si="4"/>
        <v>201.08038580510629</v>
      </c>
      <c r="J19" s="39">
        <v>1091.98</v>
      </c>
      <c r="K19" s="61">
        <f t="shared" si="5"/>
        <v>3.8580510636165855E-4</v>
      </c>
      <c r="L19" s="40">
        <f t="shared" si="0"/>
        <v>1.8341283075863979E-3</v>
      </c>
    </row>
    <row r="20" spans="1:12" ht="14.4" thickBot="1" x14ac:dyDescent="0.3">
      <c r="A20" s="57" t="s">
        <v>33</v>
      </c>
      <c r="B20" s="57" t="s">
        <v>8</v>
      </c>
      <c r="C20" s="33"/>
      <c r="D20" s="33">
        <v>53706.94</v>
      </c>
      <c r="E20" s="33">
        <f t="shared" si="1"/>
        <v>53706.94</v>
      </c>
      <c r="F20" s="37">
        <f t="shared" si="2"/>
        <v>7.6180056737588653E-2</v>
      </c>
      <c r="G20" s="38">
        <f t="shared" si="3"/>
        <v>45355.113931904401</v>
      </c>
      <c r="H20" s="38">
        <f t="shared" si="6"/>
        <v>45355.113931904401</v>
      </c>
      <c r="I20" s="59">
        <f t="shared" si="4"/>
        <v>8351.8260680956009</v>
      </c>
      <c r="J20" s="39">
        <v>0</v>
      </c>
      <c r="K20" s="61">
        <f t="shared" si="5"/>
        <v>-45355.113931904401</v>
      </c>
      <c r="L20" s="40">
        <f t="shared" si="0"/>
        <v>0</v>
      </c>
    </row>
    <row r="21" spans="1:12" ht="14.4" thickBot="1" x14ac:dyDescent="0.3">
      <c r="A21" s="57" t="s">
        <v>23</v>
      </c>
      <c r="B21" s="60" t="s">
        <v>24</v>
      </c>
      <c r="C21" s="33">
        <v>470.2</v>
      </c>
      <c r="D21" s="33"/>
      <c r="E21" s="33">
        <f t="shared" si="1"/>
        <v>470.2</v>
      </c>
      <c r="F21" s="37">
        <f t="shared" si="2"/>
        <v>6.6695035460992902E-4</v>
      </c>
      <c r="G21" s="38">
        <f t="shared" si="3"/>
        <v>397.0804251886525</v>
      </c>
      <c r="H21" s="38">
        <f t="shared" si="6"/>
        <v>397.0804251886525</v>
      </c>
      <c r="I21" s="59">
        <f t="shared" si="4"/>
        <v>73.119574811347491</v>
      </c>
      <c r="J21" s="39">
        <v>397.08</v>
      </c>
      <c r="K21" s="61">
        <f t="shared" si="5"/>
        <v>-4.2518865251395255E-4</v>
      </c>
      <c r="L21" s="40">
        <f t="shared" si="0"/>
        <v>6.6694964044799977E-4</v>
      </c>
    </row>
    <row r="22" spans="1:12" ht="14.4" thickBot="1" x14ac:dyDescent="0.3">
      <c r="A22" s="57" t="s">
        <v>23</v>
      </c>
      <c r="B22" s="57" t="s">
        <v>24</v>
      </c>
      <c r="C22" s="33"/>
      <c r="D22" s="33">
        <v>54529.8</v>
      </c>
      <c r="E22" s="33">
        <f t="shared" si="1"/>
        <v>54529.8</v>
      </c>
      <c r="F22" s="37">
        <f t="shared" si="2"/>
        <v>7.7347234042553198E-2</v>
      </c>
      <c r="G22" s="38">
        <f t="shared" si="3"/>
        <v>46050.013120910648</v>
      </c>
      <c r="H22" s="38">
        <f t="shared" si="6"/>
        <v>46050.013120910648</v>
      </c>
      <c r="I22" s="59">
        <f t="shared" si="4"/>
        <v>8479.7868790893554</v>
      </c>
      <c r="J22" s="39">
        <v>0</v>
      </c>
      <c r="K22" s="61">
        <f t="shared" si="5"/>
        <v>-46050.013120910648</v>
      </c>
      <c r="L22" s="40">
        <f t="shared" si="0"/>
        <v>0</v>
      </c>
    </row>
    <row r="23" spans="1:12" ht="14.4" thickBot="1" x14ac:dyDescent="0.3">
      <c r="A23" s="57" t="s">
        <v>34</v>
      </c>
      <c r="B23" s="60" t="s">
        <v>21</v>
      </c>
      <c r="C23" s="33">
        <v>1175.5</v>
      </c>
      <c r="D23" s="33"/>
      <c r="E23" s="33">
        <f t="shared" si="1"/>
        <v>1175.5</v>
      </c>
      <c r="F23" s="37">
        <f t="shared" si="2"/>
        <v>1.6673758865248228E-3</v>
      </c>
      <c r="G23" s="38">
        <f t="shared" si="3"/>
        <v>992.70106297163136</v>
      </c>
      <c r="H23" s="38">
        <f t="shared" si="6"/>
        <v>992.70106297163136</v>
      </c>
      <c r="I23" s="59">
        <f t="shared" si="4"/>
        <v>182.79893702836864</v>
      </c>
      <c r="J23" s="39">
        <v>992.7</v>
      </c>
      <c r="K23" s="61">
        <f t="shared" si="5"/>
        <v>-1.0629716313133031E-3</v>
      </c>
      <c r="L23" s="40">
        <f t="shared" si="0"/>
        <v>1.6673741011199996E-3</v>
      </c>
    </row>
    <row r="24" spans="1:12" ht="14.4" thickBot="1" x14ac:dyDescent="0.3">
      <c r="A24" s="57" t="s">
        <v>35</v>
      </c>
      <c r="B24" s="58" t="s">
        <v>24</v>
      </c>
      <c r="C24" s="33"/>
      <c r="D24" s="33">
        <v>15000</v>
      </c>
      <c r="E24" s="33">
        <f t="shared" si="1"/>
        <v>15000</v>
      </c>
      <c r="F24" s="37">
        <f t="shared" si="2"/>
        <v>2.1276595744680851E-2</v>
      </c>
      <c r="G24" s="38">
        <f t="shared" si="3"/>
        <v>12667.38914893617</v>
      </c>
      <c r="H24" s="38">
        <f t="shared" si="6"/>
        <v>12667.38914893617</v>
      </c>
      <c r="I24" s="59">
        <f t="shared" si="4"/>
        <v>2332.6108510638296</v>
      </c>
      <c r="J24" s="39">
        <v>0</v>
      </c>
      <c r="K24" s="61">
        <f t="shared" si="5"/>
        <v>-12667.38914893617</v>
      </c>
      <c r="L24" s="40">
        <f t="shared" si="0"/>
        <v>0</v>
      </c>
    </row>
    <row r="25" spans="1:12" ht="14.4" thickBot="1" x14ac:dyDescent="0.3">
      <c r="A25" s="57" t="s">
        <v>35</v>
      </c>
      <c r="B25" s="60" t="s">
        <v>21</v>
      </c>
      <c r="C25" s="33">
        <v>352.65</v>
      </c>
      <c r="D25" s="33"/>
      <c r="E25" s="33">
        <f t="shared" si="1"/>
        <v>352.65</v>
      </c>
      <c r="F25" s="37">
        <f t="shared" si="2"/>
        <v>5.0021276595744676E-4</v>
      </c>
      <c r="G25" s="38">
        <f t="shared" si="3"/>
        <v>297.81031889148937</v>
      </c>
      <c r="H25" s="38">
        <f t="shared" si="6"/>
        <v>297.81031889148937</v>
      </c>
      <c r="I25" s="59">
        <f t="shared" si="4"/>
        <v>54.839681108510604</v>
      </c>
      <c r="J25" s="39">
        <v>297.81</v>
      </c>
      <c r="K25" s="61">
        <f t="shared" si="5"/>
        <v>-3.1889148937125356E-4</v>
      </c>
      <c r="L25" s="40">
        <f t="shared" si="0"/>
        <v>5.0021223033599994E-4</v>
      </c>
    </row>
    <row r="26" spans="1:12" ht="14.4" thickBot="1" x14ac:dyDescent="0.3">
      <c r="A26" s="57" t="s">
        <v>35</v>
      </c>
      <c r="B26" s="57" t="s">
        <v>21</v>
      </c>
      <c r="C26" s="33"/>
      <c r="D26" s="33">
        <v>26884</v>
      </c>
      <c r="E26" s="33">
        <f t="shared" si="1"/>
        <v>26884</v>
      </c>
      <c r="F26" s="37">
        <f t="shared" si="2"/>
        <v>3.8133333333333332E-2</v>
      </c>
      <c r="G26" s="38">
        <f t="shared" si="3"/>
        <v>22703.339325333334</v>
      </c>
      <c r="H26" s="38">
        <f t="shared" si="6"/>
        <v>22703.339325333334</v>
      </c>
      <c r="I26" s="59">
        <f t="shared" si="4"/>
        <v>4180.6606746666657</v>
      </c>
      <c r="J26" s="39">
        <v>0</v>
      </c>
      <c r="K26" s="38">
        <f t="shared" si="5"/>
        <v>-22703.339325333334</v>
      </c>
      <c r="L26" s="40">
        <f t="shared" si="0"/>
        <v>0</v>
      </c>
    </row>
    <row r="27" spans="1:12" ht="13.8" x14ac:dyDescent="0.25">
      <c r="A27" s="57" t="s">
        <v>35</v>
      </c>
      <c r="B27" s="57" t="s">
        <v>21</v>
      </c>
      <c r="C27" s="33"/>
      <c r="D27" s="33">
        <v>2763.35</v>
      </c>
      <c r="E27" s="33">
        <f t="shared" si="1"/>
        <v>2763.35</v>
      </c>
      <c r="F27" s="37">
        <f t="shared" si="2"/>
        <v>3.919645390070922E-3</v>
      </c>
      <c r="G27" s="38">
        <f t="shared" si="3"/>
        <v>2333.6286536475177</v>
      </c>
      <c r="H27" s="38">
        <f t="shared" si="6"/>
        <v>2333.6286536475177</v>
      </c>
      <c r="I27" s="59">
        <f t="shared" si="4"/>
        <v>429.72134635248221</v>
      </c>
      <c r="J27" s="39">
        <v>0</v>
      </c>
      <c r="K27" s="38">
        <f t="shared" si="5"/>
        <v>-2333.6286536475177</v>
      </c>
      <c r="L27" s="40">
        <f t="shared" si="0"/>
        <v>0</v>
      </c>
    </row>
    <row r="28" spans="1:12" ht="13.8" x14ac:dyDescent="0.25">
      <c r="A28" s="36" t="s">
        <v>22</v>
      </c>
      <c r="B28" s="18"/>
      <c r="C28" s="19">
        <f>SUM(C10:C27)</f>
        <v>705000</v>
      </c>
      <c r="D28" s="19">
        <f>SUM(D9:D27)</f>
        <v>-2.0463630789890885E-11</v>
      </c>
      <c r="E28" s="19">
        <f>SUM(E9:E27)</f>
        <v>705000</v>
      </c>
      <c r="F28" s="20">
        <f>SUM(F9:F27)</f>
        <v>1</v>
      </c>
      <c r="G28" s="17">
        <f>SUM(G9:G27)</f>
        <v>595367.28999999992</v>
      </c>
      <c r="H28" s="17">
        <f t="shared" si="6"/>
        <v>595367.28999999992</v>
      </c>
      <c r="I28" s="19">
        <f>SUM(I9:I27)</f>
        <v>109632.71000000002</v>
      </c>
      <c r="J28" s="17">
        <f>SUM(J9:J27)</f>
        <v>595367.28999999992</v>
      </c>
      <c r="K28" s="54">
        <f>SUM(K9:K27)</f>
        <v>-1.9554136088117957E-11</v>
      </c>
      <c r="L28" s="20">
        <f>SUM(L9:L27)</f>
        <v>1</v>
      </c>
    </row>
    <row r="29" spans="1:12" ht="13.8" x14ac:dyDescent="0.25">
      <c r="A29" s="21"/>
      <c r="B29" s="5"/>
      <c r="C29" s="22"/>
      <c r="D29" s="22"/>
      <c r="E29" s="22"/>
      <c r="F29" s="23"/>
      <c r="G29" s="22"/>
      <c r="H29" s="22"/>
      <c r="I29" s="22"/>
      <c r="J29" s="4"/>
    </row>
    <row r="30" spans="1:12" ht="13.8" x14ac:dyDescent="0.25">
      <c r="A30" s="21"/>
      <c r="B30" s="5"/>
      <c r="C30" s="24"/>
      <c r="D30" s="24"/>
      <c r="E30" s="24"/>
      <c r="F30" s="25"/>
      <c r="G30" s="26"/>
      <c r="H30" s="26"/>
      <c r="I30" s="2"/>
      <c r="J30" s="4"/>
    </row>
    <row r="31" spans="1:12" s="48" customFormat="1" ht="13.8" x14ac:dyDescent="0.25">
      <c r="A31" s="47" t="s">
        <v>9</v>
      </c>
      <c r="B31" s="41"/>
      <c r="C31" s="22"/>
      <c r="D31" s="22"/>
      <c r="E31" s="22"/>
      <c r="F31" s="23"/>
      <c r="G31" s="22"/>
      <c r="H31" s="22"/>
      <c r="I31" s="22"/>
      <c r="J31" s="4"/>
      <c r="K31" s="55"/>
    </row>
    <row r="32" spans="1:12" s="48" customFormat="1" ht="13.8" x14ac:dyDescent="0.25">
      <c r="A32" s="47" t="s">
        <v>10</v>
      </c>
      <c r="B32" s="49"/>
      <c r="C32" s="32"/>
      <c r="D32" s="32"/>
      <c r="E32" s="32"/>
      <c r="F32" s="44"/>
      <c r="G32" s="32"/>
      <c r="H32" s="32"/>
      <c r="I32" s="32"/>
      <c r="J32" s="50"/>
      <c r="K32" s="55"/>
    </row>
    <row r="33" spans="1:11" ht="13.8" x14ac:dyDescent="0.25">
      <c r="A33" s="21"/>
      <c r="B33" s="14"/>
      <c r="C33" s="2"/>
      <c r="D33" s="2"/>
      <c r="E33" s="2"/>
      <c r="F33" s="3"/>
      <c r="G33" s="2"/>
      <c r="H33" s="2"/>
      <c r="I33" s="2"/>
      <c r="J33" s="4"/>
    </row>
    <row r="34" spans="1:11" ht="13.8" x14ac:dyDescent="0.25">
      <c r="A34" s="27"/>
      <c r="B34" s="28" t="s">
        <v>11</v>
      </c>
      <c r="C34" s="27" t="s">
        <v>12</v>
      </c>
      <c r="D34" s="27"/>
      <c r="E34" s="27"/>
      <c r="F34" s="27" t="s">
        <v>12</v>
      </c>
      <c r="G34" s="27" t="s">
        <v>13</v>
      </c>
      <c r="H34" s="27" t="s">
        <v>13</v>
      </c>
      <c r="I34" s="27"/>
      <c r="J34" s="4"/>
    </row>
    <row r="35" spans="1:11" ht="13.8" x14ac:dyDescent="0.25">
      <c r="A35" s="29" t="s">
        <v>14</v>
      </c>
      <c r="B35" s="30" t="s">
        <v>15</v>
      </c>
      <c r="C35" s="29" t="s">
        <v>16</v>
      </c>
      <c r="D35" s="29"/>
      <c r="E35" s="29"/>
      <c r="F35" s="29" t="s">
        <v>17</v>
      </c>
      <c r="G35" s="29" t="s">
        <v>18</v>
      </c>
      <c r="H35" s="29" t="s">
        <v>19</v>
      </c>
      <c r="I35" s="29" t="s">
        <v>20</v>
      </c>
      <c r="J35" s="4"/>
    </row>
    <row r="36" spans="1:11" ht="13.8" x14ac:dyDescent="0.25">
      <c r="A36" s="21" t="s">
        <v>37</v>
      </c>
      <c r="B36" s="31"/>
      <c r="C36" s="2"/>
      <c r="D36" s="2"/>
      <c r="E36" s="2"/>
      <c r="F36" s="32"/>
      <c r="G36" s="3"/>
      <c r="H36" s="45"/>
      <c r="I36" s="3" t="s">
        <v>38</v>
      </c>
      <c r="J36" s="4"/>
    </row>
    <row r="37" spans="1:11" ht="13.8" x14ac:dyDescent="0.25">
      <c r="A37" s="21"/>
      <c r="B37" s="14"/>
      <c r="C37" s="2"/>
      <c r="D37" s="2"/>
      <c r="E37" s="2"/>
      <c r="F37" s="3"/>
      <c r="G37" s="2"/>
      <c r="H37" s="2"/>
      <c r="I37" s="2"/>
      <c r="J37" s="4"/>
    </row>
    <row r="38" spans="1:11" ht="13.8" x14ac:dyDescent="0.25">
      <c r="A38" s="21"/>
      <c r="B38" s="14"/>
      <c r="C38" s="2"/>
      <c r="D38" s="2"/>
      <c r="E38" s="2"/>
      <c r="F38" s="3"/>
      <c r="G38" s="2"/>
      <c r="H38" s="2"/>
      <c r="I38" s="2"/>
      <c r="J38" s="4"/>
    </row>
    <row r="39" spans="1:11" ht="13.8" x14ac:dyDescent="0.2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56"/>
    </row>
  </sheetData>
  <mergeCells count="8">
    <mergeCell ref="L6:L8"/>
    <mergeCell ref="A7:A8"/>
    <mergeCell ref="B7:B8"/>
    <mergeCell ref="F7:F8"/>
    <mergeCell ref="G6:G7"/>
    <mergeCell ref="H6:H8"/>
    <mergeCell ref="J6:J8"/>
    <mergeCell ref="K6:K8"/>
  </mergeCells>
  <printOptions horizontalCentered="1"/>
  <pageMargins left="0.75" right="0.25" top="1.25" bottom="0.75" header="0.5" footer="0.5"/>
  <pageSetup scale="85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TPF-5(139)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FHWA</dc:creator>
  <cp:lastModifiedBy>Pamplin, David (FHWA)</cp:lastModifiedBy>
  <cp:lastPrinted>2014-06-27T12:07:47Z</cp:lastPrinted>
  <dcterms:created xsi:type="dcterms:W3CDTF">2010-01-19T19:13:10Z</dcterms:created>
  <dcterms:modified xsi:type="dcterms:W3CDTF">2014-10-03T16:53:16Z</dcterms:modified>
</cp:coreProperties>
</file>