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5" yWindow="0" windowWidth="25605" windowHeight="16065"/>
  </bookViews>
  <sheets>
    <sheet name="Running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5" i="1" l="1"/>
  <c r="I147" i="1"/>
  <c r="F124" i="1"/>
  <c r="H126" i="1"/>
  <c r="K126" i="1"/>
  <c r="H127" i="1"/>
  <c r="K127" i="1"/>
  <c r="H128" i="1"/>
  <c r="J128" i="1"/>
  <c r="K128" i="1"/>
  <c r="F129" i="1"/>
  <c r="H129" i="1"/>
  <c r="K129" i="1"/>
  <c r="F130" i="1"/>
  <c r="H130" i="1"/>
  <c r="K130" i="1"/>
  <c r="H131" i="1"/>
  <c r="K131" i="1"/>
  <c r="H132" i="1"/>
  <c r="K132" i="1"/>
  <c r="H133" i="1"/>
  <c r="K133" i="1"/>
  <c r="H134" i="1"/>
  <c r="K134" i="1"/>
  <c r="H135" i="1"/>
  <c r="K135" i="1"/>
  <c r="H136" i="1"/>
  <c r="K136" i="1"/>
  <c r="H137" i="1"/>
  <c r="K137" i="1"/>
  <c r="H138" i="1"/>
  <c r="K138" i="1"/>
  <c r="H139" i="1"/>
  <c r="K139" i="1"/>
  <c r="H140" i="1"/>
  <c r="K140" i="1"/>
  <c r="H141" i="1"/>
  <c r="J141" i="1"/>
  <c r="K141" i="1"/>
  <c r="H142" i="1"/>
  <c r="J142" i="1"/>
  <c r="K142" i="1"/>
  <c r="H143" i="1"/>
  <c r="J143" i="1"/>
  <c r="K143" i="1"/>
  <c r="H144" i="1"/>
  <c r="J144" i="1"/>
  <c r="K144" i="1"/>
  <c r="H148" i="1"/>
  <c r="J148" i="1"/>
  <c r="K148" i="1"/>
  <c r="H149" i="1"/>
  <c r="J149" i="1"/>
  <c r="K149" i="1"/>
  <c r="H150" i="1"/>
  <c r="J150" i="1"/>
  <c r="K150" i="1"/>
  <c r="H151" i="1"/>
  <c r="J151" i="1"/>
  <c r="K151" i="1"/>
  <c r="H152" i="1"/>
  <c r="J152" i="1"/>
  <c r="K152" i="1"/>
  <c r="H153" i="1"/>
  <c r="J153" i="1"/>
  <c r="K153" i="1"/>
  <c r="H154" i="1"/>
  <c r="J154" i="1"/>
  <c r="K154" i="1"/>
  <c r="H155" i="1"/>
  <c r="J155" i="1"/>
  <c r="K155" i="1"/>
  <c r="H156" i="1"/>
  <c r="J156" i="1"/>
  <c r="K156" i="1"/>
  <c r="H157" i="1"/>
  <c r="J157" i="1"/>
  <c r="K157" i="1"/>
  <c r="H158" i="1"/>
  <c r="J158" i="1"/>
  <c r="K158" i="1"/>
  <c r="H159" i="1"/>
  <c r="J159" i="1"/>
  <c r="K159" i="1"/>
  <c r="H160" i="1"/>
  <c r="J160" i="1"/>
  <c r="K160" i="1"/>
  <c r="H161" i="1"/>
  <c r="J161" i="1"/>
  <c r="K161" i="1"/>
  <c r="H162" i="1"/>
  <c r="J162" i="1"/>
  <c r="K162" i="1"/>
  <c r="H163" i="1"/>
  <c r="J163" i="1"/>
  <c r="K163" i="1"/>
  <c r="H164" i="1"/>
  <c r="J164" i="1"/>
  <c r="K164" i="1"/>
  <c r="J125" i="1"/>
  <c r="J126" i="1"/>
  <c r="J127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5" i="1"/>
  <c r="H145" i="1"/>
  <c r="K145" i="1"/>
  <c r="J146" i="1"/>
  <c r="H146" i="1"/>
  <c r="K146" i="1"/>
  <c r="J147" i="1"/>
  <c r="H147" i="1"/>
  <c r="K147" i="1"/>
  <c r="H125" i="1"/>
  <c r="K125" i="1"/>
  <c r="F123" i="1"/>
  <c r="F120" i="1"/>
  <c r="F111" i="1"/>
  <c r="H121" i="1"/>
  <c r="J121" i="1"/>
  <c r="H122" i="1"/>
  <c r="J122" i="1"/>
  <c r="K122" i="1"/>
  <c r="H123" i="1"/>
  <c r="J123" i="1"/>
  <c r="K123" i="1"/>
  <c r="H124" i="1"/>
  <c r="J124" i="1"/>
  <c r="K124" i="1"/>
  <c r="J114" i="1"/>
  <c r="J115" i="1"/>
  <c r="H115" i="1"/>
  <c r="K115" i="1"/>
  <c r="J116" i="1"/>
  <c r="H116" i="1"/>
  <c r="K116" i="1"/>
  <c r="J117" i="1"/>
  <c r="H117" i="1"/>
  <c r="K117" i="1"/>
  <c r="J118" i="1"/>
  <c r="J119" i="1"/>
  <c r="J120" i="1"/>
  <c r="H120" i="1"/>
  <c r="K120" i="1"/>
  <c r="H114" i="1"/>
  <c r="H118" i="1"/>
  <c r="H119" i="1"/>
  <c r="H113" i="1"/>
  <c r="J113" i="1"/>
  <c r="K118" i="1"/>
  <c r="K121" i="1"/>
  <c r="K119" i="1"/>
  <c r="K113" i="1"/>
  <c r="K114" i="1"/>
  <c r="F110" i="1"/>
  <c r="H110" i="1"/>
  <c r="K110" i="1"/>
  <c r="J108" i="1"/>
  <c r="H108" i="1"/>
  <c r="K108" i="1"/>
  <c r="J109" i="1"/>
  <c r="H109" i="1"/>
  <c r="K109" i="1"/>
  <c r="J110" i="1"/>
  <c r="J107" i="1"/>
  <c r="J111" i="1"/>
  <c r="H111" i="1"/>
  <c r="K111" i="1"/>
  <c r="J112" i="1"/>
  <c r="H107" i="1"/>
  <c r="K107" i="1"/>
  <c r="H112" i="1"/>
  <c r="J102" i="1"/>
  <c r="H102" i="1"/>
  <c r="K102" i="1"/>
  <c r="H91" i="1"/>
  <c r="K91" i="1"/>
  <c r="J103" i="1"/>
  <c r="H103" i="1"/>
  <c r="K103" i="1"/>
  <c r="J104" i="1"/>
  <c r="H104" i="1"/>
  <c r="K104" i="1"/>
  <c r="J105" i="1"/>
  <c r="H105" i="1"/>
  <c r="K105" i="1"/>
  <c r="J106" i="1"/>
  <c r="H106" i="1"/>
  <c r="K106" i="1"/>
  <c r="F95" i="1"/>
  <c r="H95" i="1"/>
  <c r="J95" i="1"/>
  <c r="K95" i="1"/>
  <c r="F88" i="1"/>
  <c r="H88" i="1"/>
  <c r="F74" i="1"/>
  <c r="J74" i="1"/>
  <c r="H74" i="1"/>
  <c r="K74" i="1"/>
  <c r="J61" i="1"/>
  <c r="H61" i="1"/>
  <c r="K61" i="1"/>
  <c r="H9" i="1"/>
  <c r="H10" i="1"/>
  <c r="K10" i="1"/>
  <c r="H11" i="1"/>
  <c r="K11" i="1"/>
  <c r="H12" i="1"/>
  <c r="K12" i="1"/>
  <c r="H13" i="1"/>
  <c r="K13" i="1"/>
  <c r="H14" i="1"/>
  <c r="K14" i="1"/>
  <c r="H15" i="1"/>
  <c r="K15" i="1"/>
  <c r="H16" i="1"/>
  <c r="K16" i="1"/>
  <c r="H17" i="1"/>
  <c r="K17" i="1"/>
  <c r="H18" i="1"/>
  <c r="J18" i="1"/>
  <c r="H19" i="1"/>
  <c r="K19" i="1"/>
  <c r="H20" i="1"/>
  <c r="K20" i="1"/>
  <c r="H21" i="1"/>
  <c r="K21" i="1"/>
  <c r="H22" i="1"/>
  <c r="K22" i="1"/>
  <c r="H23" i="1"/>
  <c r="K23" i="1"/>
  <c r="H24" i="1"/>
  <c r="K24" i="1"/>
  <c r="H25" i="1"/>
  <c r="K25" i="1"/>
  <c r="H26" i="1"/>
  <c r="K26" i="1"/>
  <c r="H27" i="1"/>
  <c r="K27" i="1"/>
  <c r="H28" i="1"/>
  <c r="K28" i="1"/>
  <c r="H29" i="1"/>
  <c r="K29" i="1"/>
  <c r="H30" i="1"/>
  <c r="K30" i="1"/>
  <c r="H31" i="1"/>
  <c r="K31" i="1"/>
  <c r="F32" i="1"/>
  <c r="H32" i="1"/>
  <c r="K32" i="1"/>
  <c r="H33" i="1"/>
  <c r="K33" i="1"/>
  <c r="H34" i="1"/>
  <c r="K34" i="1"/>
  <c r="H35" i="1"/>
  <c r="K35" i="1"/>
  <c r="H36" i="1"/>
  <c r="K36" i="1"/>
  <c r="F37" i="1"/>
  <c r="H37" i="1"/>
  <c r="K37" i="1"/>
  <c r="F38" i="1"/>
  <c r="H38" i="1"/>
  <c r="K38" i="1"/>
  <c r="F39" i="1"/>
  <c r="H39" i="1"/>
  <c r="K39" i="1"/>
  <c r="F40" i="1"/>
  <c r="H40" i="1"/>
  <c r="K40" i="1"/>
  <c r="H41" i="1"/>
  <c r="K41" i="1"/>
  <c r="H42" i="1"/>
  <c r="K42" i="1"/>
  <c r="H43" i="1"/>
  <c r="K43" i="1"/>
  <c r="H44" i="1"/>
  <c r="K44" i="1"/>
  <c r="H45" i="1"/>
  <c r="K45" i="1"/>
  <c r="H46" i="1"/>
  <c r="K46" i="1"/>
  <c r="H47" i="1"/>
  <c r="K47" i="1"/>
  <c r="H48" i="1"/>
  <c r="K48" i="1"/>
  <c r="H49" i="1"/>
  <c r="K49" i="1"/>
  <c r="H50" i="1"/>
  <c r="K50" i="1"/>
  <c r="H51" i="1"/>
  <c r="K51" i="1"/>
  <c r="H52" i="1"/>
  <c r="K52" i="1"/>
  <c r="H53" i="1"/>
  <c r="K53" i="1"/>
  <c r="H54" i="1"/>
  <c r="K54" i="1"/>
  <c r="H55" i="1"/>
  <c r="K55" i="1"/>
  <c r="H56" i="1"/>
  <c r="K56" i="1"/>
  <c r="H57" i="1"/>
  <c r="K57" i="1"/>
  <c r="H58" i="1"/>
  <c r="K58" i="1"/>
  <c r="H59" i="1"/>
  <c r="K59" i="1"/>
  <c r="H60" i="1"/>
  <c r="K60" i="1"/>
  <c r="H62" i="1"/>
  <c r="K62" i="1"/>
  <c r="H63" i="1"/>
  <c r="K63" i="1"/>
  <c r="J60" i="1"/>
  <c r="J62" i="1"/>
  <c r="J63" i="1"/>
  <c r="H64" i="1"/>
  <c r="K64" i="1"/>
  <c r="J64" i="1"/>
  <c r="F65" i="1"/>
  <c r="H65" i="1"/>
  <c r="K65" i="1"/>
  <c r="J65" i="1"/>
  <c r="H66" i="1"/>
  <c r="K66" i="1"/>
  <c r="J66" i="1"/>
  <c r="H67" i="1"/>
  <c r="K67" i="1"/>
  <c r="J67" i="1"/>
  <c r="H68" i="1"/>
  <c r="K68" i="1"/>
  <c r="J68" i="1"/>
  <c r="H69" i="1"/>
  <c r="K69" i="1"/>
  <c r="J69" i="1"/>
  <c r="H70" i="1"/>
  <c r="K70" i="1"/>
  <c r="J70" i="1"/>
  <c r="H71" i="1"/>
  <c r="K71" i="1"/>
  <c r="J71" i="1"/>
  <c r="H72" i="1"/>
  <c r="K72" i="1"/>
  <c r="J72" i="1"/>
  <c r="H73" i="1"/>
  <c r="K73" i="1"/>
  <c r="J73" i="1"/>
  <c r="H75" i="1"/>
  <c r="J75" i="1"/>
  <c r="H76" i="1"/>
  <c r="J76" i="1"/>
  <c r="H77" i="1"/>
  <c r="K77" i="1"/>
  <c r="J77" i="1"/>
  <c r="H78" i="1"/>
  <c r="J78" i="1"/>
  <c r="H79" i="1"/>
  <c r="K79" i="1"/>
  <c r="J79" i="1"/>
  <c r="H80" i="1"/>
  <c r="K80" i="1"/>
  <c r="J80" i="1"/>
  <c r="H81" i="1"/>
  <c r="J81" i="1"/>
  <c r="H82" i="1"/>
  <c r="J82" i="1"/>
  <c r="K82" i="1"/>
  <c r="H83" i="1"/>
  <c r="J83" i="1"/>
  <c r="H84" i="1"/>
  <c r="K84" i="1"/>
  <c r="J84" i="1"/>
  <c r="H85" i="1"/>
  <c r="J85" i="1"/>
  <c r="K85" i="1"/>
  <c r="H86" i="1"/>
  <c r="J86" i="1"/>
  <c r="K86" i="1"/>
  <c r="H87" i="1"/>
  <c r="K87" i="1"/>
  <c r="J87" i="1"/>
  <c r="J88" i="1"/>
  <c r="H89" i="1"/>
  <c r="K89" i="1"/>
  <c r="J89" i="1"/>
  <c r="H90" i="1"/>
  <c r="J90" i="1"/>
  <c r="K90" i="1"/>
  <c r="J91" i="1"/>
  <c r="H92" i="1"/>
  <c r="K92" i="1"/>
  <c r="J92" i="1"/>
  <c r="H93" i="1"/>
  <c r="K93" i="1"/>
  <c r="J93" i="1"/>
  <c r="H94" i="1"/>
  <c r="K94" i="1"/>
  <c r="J94" i="1"/>
  <c r="H96" i="1"/>
  <c r="K96" i="1"/>
  <c r="J96" i="1"/>
  <c r="H97" i="1"/>
  <c r="K97" i="1"/>
  <c r="J97" i="1"/>
  <c r="H98" i="1"/>
  <c r="K98" i="1"/>
  <c r="J98" i="1"/>
  <c r="H99" i="1"/>
  <c r="K99" i="1"/>
  <c r="J99" i="1"/>
  <c r="H100" i="1"/>
  <c r="J100" i="1"/>
  <c r="K100" i="1"/>
  <c r="H101" i="1"/>
  <c r="K101" i="1"/>
  <c r="J101" i="1"/>
  <c r="K88" i="1"/>
  <c r="K83" i="1"/>
  <c r="K81" i="1"/>
  <c r="K78" i="1"/>
  <c r="K76" i="1"/>
  <c r="K75" i="1"/>
  <c r="O55" i="1"/>
  <c r="P55" i="1"/>
  <c r="O14" i="1"/>
  <c r="P14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9" i="1"/>
  <c r="O49" i="1"/>
  <c r="O23" i="1"/>
  <c r="K112" i="1"/>
  <c r="K9" i="1"/>
  <c r="L9" i="1"/>
  <c r="L10" i="1"/>
  <c r="L11" i="1"/>
  <c r="L12" i="1"/>
  <c r="L13" i="1"/>
  <c r="L14" i="1"/>
  <c r="L15" i="1"/>
  <c r="L16" i="1"/>
  <c r="L17" i="1"/>
  <c r="K18" i="1"/>
  <c r="O18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</calcChain>
</file>

<file path=xl/sharedStrings.xml><?xml version="1.0" encoding="utf-8"?>
<sst xmlns="http://schemas.openxmlformats.org/spreadsheetml/2006/main" count="426" uniqueCount="103">
  <si>
    <t>4W 4418 WSRTC Meeting Coordination, Western States Forum Travel Support and Website Maintenance (Task Order 4)</t>
  </si>
  <si>
    <t>Project Start Date:  5/1/2013</t>
  </si>
  <si>
    <t>Project End Date:  10/31/2014</t>
  </si>
  <si>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</si>
  <si>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</si>
  <si>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</si>
  <si>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</si>
  <si>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</si>
  <si>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</si>
  <si>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</si>
  <si>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</si>
  <si>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</si>
  <si>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</si>
  <si>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</si>
  <si>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</si>
  <si>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</si>
  <si>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</si>
  <si>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</si>
  <si>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Participant Support</t>
  </si>
  <si>
    <t>N</t>
  </si>
  <si>
    <t>Benefits</t>
  </si>
  <si>
    <t>IDC</t>
  </si>
  <si>
    <t>Payroll</t>
  </si>
  <si>
    <t>Y</t>
  </si>
  <si>
    <t>Checks</t>
  </si>
  <si>
    <t>May/June 2013 paid 6/30/13</t>
  </si>
  <si>
    <t>F&amp;A May/June 2013</t>
  </si>
  <si>
    <t>Long Distance</t>
  </si>
  <si>
    <t>Conference Call - 6/18/2013 meeting</t>
  </si>
  <si>
    <t>F&amp;A July 2013</t>
  </si>
  <si>
    <t>Conference Call - 8/28/2013 meeting</t>
  </si>
  <si>
    <t>F&amp;A August 2013</t>
  </si>
  <si>
    <t>F&amp;A September 2013</t>
  </si>
  <si>
    <t>Off Campus Printing</t>
  </si>
  <si>
    <t>Printing - WSF Call for Abstracts Cover Letter</t>
  </si>
  <si>
    <t>F&amp;A November 2013</t>
  </si>
  <si>
    <t>Printing - WSF Save the Date Postcards</t>
  </si>
  <si>
    <t xml:space="preserve">Printing - WSF Call for Abstracts  </t>
  </si>
  <si>
    <t>Consultant/Professional</t>
  </si>
  <si>
    <t>Event Planner - Western States Forum</t>
  </si>
  <si>
    <t>F&amp;A December 2013</t>
  </si>
  <si>
    <t>Office/Computer Supplies</t>
  </si>
  <si>
    <t>WSF supplies</t>
  </si>
  <si>
    <t>Postage</t>
  </si>
  <si>
    <t>Postage - WSF Call for Abstracts</t>
  </si>
  <si>
    <t>F&amp;A January 2014</t>
  </si>
  <si>
    <t>F&amp;A February 2014</t>
  </si>
  <si>
    <t>Printing - WSF Brochure</t>
  </si>
  <si>
    <t>Campus Services</t>
  </si>
  <si>
    <t>Printing - WSF Brochure Cover Letter</t>
  </si>
  <si>
    <t>Postage - WSF Brochure</t>
  </si>
  <si>
    <t>F&amp;A March 2014</t>
  </si>
  <si>
    <t>Workshops/Conference</t>
  </si>
  <si>
    <t>WSF Breakfast deposit</t>
  </si>
  <si>
    <t>WSF rentals</t>
  </si>
  <si>
    <t>Printing - WSF Brochure, Cover Letter</t>
  </si>
  <si>
    <t>Minor Tools/Inst/Equ</t>
  </si>
  <si>
    <t>Advertising</t>
  </si>
  <si>
    <t>WSF - marketing support</t>
  </si>
  <si>
    <t>Out-of-State Travel</t>
  </si>
  <si>
    <t>Educational Expense</t>
  </si>
  <si>
    <t>WSF - WTI meals</t>
  </si>
  <si>
    <t>WSF - WTI meals, breakfasts</t>
  </si>
  <si>
    <t>F&amp;A April 2014</t>
  </si>
  <si>
    <t>WSF meals</t>
  </si>
  <si>
    <t>WSF meals - breakfasts</t>
  </si>
  <si>
    <t>WSF - meeting refreshments, networking</t>
  </si>
  <si>
    <t>WSF - recognition</t>
  </si>
  <si>
    <t>WSRTC meeting</t>
  </si>
  <si>
    <t>WSF supplies - name badge kit</t>
  </si>
  <si>
    <t xml:space="preserve">WSF - meeting room rental, linens </t>
  </si>
  <si>
    <t>Cmptrs/Acc &lt;$5,000</t>
  </si>
  <si>
    <t>Software</t>
  </si>
  <si>
    <t>WSF supplies - data card, mobile hot spot</t>
  </si>
  <si>
    <t>WSF - WTI meeting refreshments</t>
  </si>
  <si>
    <t>F&amp;A May 2014</t>
  </si>
  <si>
    <t>WSF - meeting refreshments</t>
  </si>
  <si>
    <t>WSF conference supplies</t>
  </si>
  <si>
    <t>WSF - Wednesday networking facility +</t>
  </si>
  <si>
    <t>WSF - WTI meeting refreshments, networking</t>
  </si>
  <si>
    <t>WSF - notebook cover pages</t>
  </si>
  <si>
    <t>F&amp;A June 2014</t>
  </si>
  <si>
    <t>WSF - guest fees</t>
  </si>
  <si>
    <t>WSF - printing notebook contents</t>
  </si>
  <si>
    <t>WSF - speaker travel support, lodging</t>
  </si>
  <si>
    <t>Travel, June 2013</t>
  </si>
  <si>
    <t>May 2013</t>
  </si>
  <si>
    <t>June 2013</t>
  </si>
  <si>
    <t>July 2013</t>
  </si>
  <si>
    <t>Travel, NRITS 2013</t>
  </si>
  <si>
    <t>August 2013</t>
  </si>
  <si>
    <t>October 2013</t>
  </si>
  <si>
    <t>November 2013</t>
  </si>
  <si>
    <t>December 2013</t>
  </si>
  <si>
    <t>Payroll Corrections</t>
  </si>
  <si>
    <t>January 2014</t>
  </si>
  <si>
    <t>February 2014</t>
  </si>
  <si>
    <t>March 2014</t>
  </si>
  <si>
    <t>Travel, WSF 2014</t>
  </si>
  <si>
    <t>April 2014</t>
  </si>
  <si>
    <t>May 2014</t>
  </si>
  <si>
    <t>WSF - speaker travel support;</t>
  </si>
  <si>
    <t>June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</si>
</sst>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0" fontId="4" fillId="0" borderId="0" xfId="0" applyFont="1"/>
    <xf numFmtId="165" fontId="5" fillId="0" borderId="0" xfId="0" applyNumberFormat="1" applyFont="1"/>
    <xf numFmtId="165" fontId="5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165" fontId="1" fillId="0" borderId="0" xfId="0" applyNumberFormat="1" applyFont="1" applyFill="1"/>
    <xf numFmtId="164" fontId="0" fillId="0" borderId="0" xfId="0" applyNumberFormat="1" applyFont="1" applyFill="1"/>
    <xf numFmtId="165" fontId="1" fillId="0" borderId="0" xfId="0" applyNumberFormat="1" applyFont="1" applyAlignment="1">
      <alignment horizontal="center"/>
    </xf>
    <xf numFmtId="0" fontId="0" fillId="0" borderId="0" xfId="0" applyFill="1" applyAlignment="1">
      <alignment wrapText="1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4"/>
  <sheetViews>
    <sheetView tabSelected="1" zoomScale="90" zoomScaleNormal="90" zoomScalePageLayoutView="90" workbookViewId="0">
      <pane ySplit="8" topLeftCell="A33" activePane="bottomLeft" state="frozen"/>
      <selection pane="bottomLeft" activeCell="N147" sqref="N147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2.85546875" bestFit="1" customWidth="1"/>
    <col min="4" max="4" width="8.7109375" style="10" bestFit="1" customWidth="1"/>
    <col min="5" max="5" width="42.140625" bestFit="1" customWidth="1"/>
    <col min="6" max="6" width="12.7109375" style="5" bestFit="1" customWidth="1"/>
    <col min="7" max="7" width="10.7109375" style="5" customWidth="1"/>
    <col min="8" max="8" width="16.28515625" style="5" customWidth="1"/>
    <col min="9" max="10" width="12.7109375" style="5" customWidth="1"/>
    <col min="11" max="11" width="17" style="5" customWidth="1"/>
    <col min="12" max="12" width="13.28515625" style="5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0</v>
      </c>
    </row>
    <row r="2" spans="1:17" x14ac:dyDescent="0.25">
      <c r="A2" s="1" t="s">
        <v>1</v>
      </c>
      <c r="J2" s="20" t="s">
        <v>16</v>
      </c>
      <c r="K2" s="20"/>
      <c r="L2" s="20"/>
      <c r="M2" s="20"/>
      <c r="N2" s="20"/>
      <c r="O2" s="20"/>
      <c r="P2" s="20"/>
      <c r="Q2" s="20"/>
    </row>
    <row r="3" spans="1:17" x14ac:dyDescent="0.25">
      <c r="A3" s="1" t="s">
        <v>2</v>
      </c>
      <c r="J3" t="s">
        <v>17</v>
      </c>
      <c r="K3"/>
      <c r="L3"/>
    </row>
    <row r="4" spans="1:17" x14ac:dyDescent="0.25">
      <c r="A4" s="1"/>
    </row>
    <row r="5" spans="1:17" x14ac:dyDescent="0.25">
      <c r="A5" s="1" t="s">
        <v>3</v>
      </c>
      <c r="F5" s="17" t="s">
        <v>15</v>
      </c>
      <c r="G5" s="18">
        <v>0.44</v>
      </c>
    </row>
    <row r="6" spans="1:17" x14ac:dyDescent="0.25">
      <c r="A6" s="1"/>
      <c r="B6" s="1"/>
      <c r="C6" s="1"/>
      <c r="D6" s="2"/>
      <c r="E6" s="1"/>
      <c r="F6" s="19" t="s">
        <v>4</v>
      </c>
      <c r="G6" s="19"/>
      <c r="H6" s="8"/>
      <c r="I6" s="19" t="s">
        <v>5</v>
      </c>
      <c r="J6" s="19"/>
      <c r="K6" s="6"/>
      <c r="L6" s="6"/>
      <c r="M6" s="1"/>
      <c r="N6" s="1"/>
    </row>
    <row r="7" spans="1:17" ht="15.75" thickBo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7" t="s">
        <v>11</v>
      </c>
      <c r="G7" s="7" t="s">
        <v>12</v>
      </c>
      <c r="H7" s="7" t="s">
        <v>13</v>
      </c>
      <c r="I7" s="7" t="s">
        <v>11</v>
      </c>
      <c r="J7" s="7" t="s">
        <v>12</v>
      </c>
      <c r="K7" s="7" t="s">
        <v>13</v>
      </c>
      <c r="L7" s="7" t="s">
        <v>3</v>
      </c>
      <c r="M7" s="3"/>
      <c r="N7" s="4" t="s">
        <v>14</v>
      </c>
      <c r="O7" s="4" t="s">
        <v>24</v>
      </c>
    </row>
    <row r="8" spans="1:17" x14ac:dyDescent="0.25">
      <c r="L8" s="5">
        <v>80000</v>
      </c>
    </row>
    <row r="9" spans="1:17" x14ac:dyDescent="0.25">
      <c r="A9" s="9">
        <v>41445</v>
      </c>
      <c r="B9" s="9">
        <v>41449</v>
      </c>
      <c r="C9" t="s">
        <v>18</v>
      </c>
      <c r="D9" s="10" t="s">
        <v>19</v>
      </c>
      <c r="E9" t="s">
        <v>85</v>
      </c>
      <c r="F9" s="5">
        <v>184.8</v>
      </c>
      <c r="H9" s="5">
        <f>F9+G9</f>
        <v>184.8</v>
      </c>
      <c r="J9" s="5">
        <f>IF(G9=0, IF(D9="Y", (F9*$G$5) + (I9*$G$5), 0), 0)</f>
        <v>0</v>
      </c>
      <c r="K9" s="5">
        <f>IF(H9&gt;0, 0, I9+J9)</f>
        <v>0</v>
      </c>
      <c r="L9" s="5">
        <f>L8-H9-K9</f>
        <v>79815.199999999997</v>
      </c>
    </row>
    <row r="10" spans="1:17" x14ac:dyDescent="0.25">
      <c r="A10" s="9">
        <v>41445</v>
      </c>
      <c r="B10" s="9">
        <v>41449</v>
      </c>
      <c r="C10" t="s">
        <v>18</v>
      </c>
      <c r="D10" s="10" t="s">
        <v>19</v>
      </c>
      <c r="E10" t="s">
        <v>85</v>
      </c>
      <c r="F10" s="5">
        <v>184.8</v>
      </c>
      <c r="H10" s="5">
        <f t="shared" ref="H10:H59" si="0">F10+G10</f>
        <v>184.8</v>
      </c>
      <c r="J10" s="5">
        <f t="shared" ref="J10:J59" si="1">IF(G10=0, IF(D10="Y", (F10*$G$5) + (I10*$G$5), 0), 0)</f>
        <v>0</v>
      </c>
      <c r="K10" s="5">
        <f t="shared" ref="K10:K59" si="2">IF(H10&gt;0, 0, I10+J10)</f>
        <v>0</v>
      </c>
      <c r="L10" s="5">
        <f t="shared" ref="L10:L59" si="3">L9-H10-K10</f>
        <v>79630.399999999994</v>
      </c>
    </row>
    <row r="11" spans="1:17" x14ac:dyDescent="0.25">
      <c r="A11" s="9">
        <v>41445</v>
      </c>
      <c r="B11" s="9">
        <v>41449</v>
      </c>
      <c r="C11" t="s">
        <v>18</v>
      </c>
      <c r="D11" s="10" t="s">
        <v>19</v>
      </c>
      <c r="E11" t="s">
        <v>85</v>
      </c>
      <c r="F11" s="5">
        <v>277.2</v>
      </c>
      <c r="H11" s="5">
        <f t="shared" si="0"/>
        <v>277.2</v>
      </c>
      <c r="J11" s="5">
        <f t="shared" si="1"/>
        <v>0</v>
      </c>
      <c r="K11" s="5">
        <f t="shared" si="2"/>
        <v>0</v>
      </c>
      <c r="L11" s="5">
        <f t="shared" si="3"/>
        <v>79353.2</v>
      </c>
    </row>
    <row r="12" spans="1:17" x14ac:dyDescent="0.25">
      <c r="A12" s="9">
        <v>41451</v>
      </c>
      <c r="B12" s="9">
        <v>41453</v>
      </c>
      <c r="C12" t="s">
        <v>18</v>
      </c>
      <c r="D12" s="10" t="s">
        <v>19</v>
      </c>
      <c r="E12" t="s">
        <v>85</v>
      </c>
      <c r="F12" s="5">
        <v>57</v>
      </c>
      <c r="H12" s="5">
        <f t="shared" si="0"/>
        <v>57</v>
      </c>
      <c r="J12" s="5">
        <f t="shared" si="1"/>
        <v>0</v>
      </c>
      <c r="K12" s="5">
        <f t="shared" si="2"/>
        <v>0</v>
      </c>
      <c r="L12" s="5">
        <f t="shared" si="3"/>
        <v>79296.2</v>
      </c>
    </row>
    <row r="13" spans="1:17" x14ac:dyDescent="0.25">
      <c r="A13" s="9">
        <v>41464</v>
      </c>
      <c r="B13" s="9">
        <v>41464</v>
      </c>
      <c r="C13" t="s">
        <v>18</v>
      </c>
      <c r="D13" s="10" t="s">
        <v>19</v>
      </c>
      <c r="E13" t="s">
        <v>85</v>
      </c>
      <c r="F13" s="5">
        <v>597.35</v>
      </c>
      <c r="H13" s="5">
        <f t="shared" si="0"/>
        <v>597.35</v>
      </c>
      <c r="J13" s="5">
        <f t="shared" si="1"/>
        <v>0</v>
      </c>
      <c r="K13" s="5">
        <f t="shared" si="2"/>
        <v>0</v>
      </c>
      <c r="L13" s="5">
        <f t="shared" si="3"/>
        <v>78698.849999999991</v>
      </c>
    </row>
    <row r="14" spans="1:17" x14ac:dyDescent="0.25">
      <c r="A14" s="9">
        <v>41425</v>
      </c>
      <c r="B14" s="9">
        <v>41432</v>
      </c>
      <c r="C14" t="s">
        <v>22</v>
      </c>
      <c r="D14" s="10" t="s">
        <v>23</v>
      </c>
      <c r="E14" s="15" t="s">
        <v>86</v>
      </c>
      <c r="F14" s="5">
        <v>269.93</v>
      </c>
      <c r="H14" s="5">
        <f t="shared" si="0"/>
        <v>269.93</v>
      </c>
      <c r="J14" s="5">
        <f t="shared" si="1"/>
        <v>118.7692</v>
      </c>
      <c r="K14" s="5">
        <f t="shared" si="2"/>
        <v>0</v>
      </c>
      <c r="L14" s="5">
        <f t="shared" si="3"/>
        <v>78428.92</v>
      </c>
      <c r="O14">
        <f>269.93+26.99</f>
        <v>296.92</v>
      </c>
      <c r="P14">
        <f>O14*0.44</f>
        <v>130.6448</v>
      </c>
    </row>
    <row r="15" spans="1:17" x14ac:dyDescent="0.25">
      <c r="A15" s="9">
        <v>41425</v>
      </c>
      <c r="B15" s="9">
        <v>41432</v>
      </c>
      <c r="C15" t="s">
        <v>22</v>
      </c>
      <c r="D15" s="10" t="s">
        <v>23</v>
      </c>
      <c r="E15" s="15" t="s">
        <v>86</v>
      </c>
      <c r="F15" s="5">
        <v>50.92</v>
      </c>
      <c r="H15" s="5">
        <f t="shared" si="0"/>
        <v>50.92</v>
      </c>
      <c r="J15" s="5">
        <f t="shared" si="1"/>
        <v>22.404800000000002</v>
      </c>
      <c r="K15" s="5">
        <f t="shared" si="2"/>
        <v>0</v>
      </c>
      <c r="L15" s="5">
        <f t="shared" si="3"/>
        <v>78378</v>
      </c>
    </row>
    <row r="16" spans="1:17" x14ac:dyDescent="0.25">
      <c r="A16" s="9">
        <v>41425</v>
      </c>
      <c r="B16" s="9">
        <v>41432</v>
      </c>
      <c r="C16" t="s">
        <v>22</v>
      </c>
      <c r="D16" s="10" t="s">
        <v>23</v>
      </c>
      <c r="E16" s="15" t="s">
        <v>86</v>
      </c>
      <c r="F16" s="5">
        <v>170</v>
      </c>
      <c r="H16" s="5">
        <f t="shared" si="0"/>
        <v>170</v>
      </c>
      <c r="J16" s="5">
        <f t="shared" si="1"/>
        <v>74.8</v>
      </c>
      <c r="K16" s="5">
        <f t="shared" si="2"/>
        <v>0</v>
      </c>
      <c r="L16" s="5">
        <f t="shared" si="3"/>
        <v>78208</v>
      </c>
    </row>
    <row r="17" spans="1:15" x14ac:dyDescent="0.25">
      <c r="A17" s="9">
        <v>41425</v>
      </c>
      <c r="B17" s="9">
        <v>41432</v>
      </c>
      <c r="C17" t="s">
        <v>22</v>
      </c>
      <c r="D17" s="10" t="s">
        <v>23</v>
      </c>
      <c r="E17" s="15" t="s">
        <v>86</v>
      </c>
      <c r="F17" s="5">
        <v>364.5</v>
      </c>
      <c r="H17" s="5">
        <f t="shared" si="0"/>
        <v>364.5</v>
      </c>
      <c r="J17" s="5">
        <f t="shared" si="1"/>
        <v>160.38</v>
      </c>
      <c r="K17" s="5">
        <f t="shared" si="2"/>
        <v>0</v>
      </c>
      <c r="L17" s="5">
        <f t="shared" si="3"/>
        <v>77843.5</v>
      </c>
    </row>
    <row r="18" spans="1:15" x14ac:dyDescent="0.25">
      <c r="A18" s="9">
        <v>41425</v>
      </c>
      <c r="B18" s="9">
        <v>41425</v>
      </c>
      <c r="C18" t="s">
        <v>20</v>
      </c>
      <c r="D18" s="10" t="s">
        <v>23</v>
      </c>
      <c r="E18" s="11" t="s">
        <v>25</v>
      </c>
      <c r="H18" s="5">
        <f t="shared" si="0"/>
        <v>0</v>
      </c>
      <c r="J18" s="5">
        <f t="shared" si="1"/>
        <v>0</v>
      </c>
      <c r="K18" s="5">
        <f t="shared" si="2"/>
        <v>0</v>
      </c>
      <c r="L18" s="5">
        <f t="shared" si="3"/>
        <v>77843.5</v>
      </c>
      <c r="O18" s="5">
        <f>SUM(J14:J18)</f>
        <v>376.35399999999998</v>
      </c>
    </row>
    <row r="19" spans="1:15" x14ac:dyDescent="0.25">
      <c r="A19" s="9">
        <v>41455</v>
      </c>
      <c r="B19" s="9">
        <v>41464</v>
      </c>
      <c r="C19" t="s">
        <v>22</v>
      </c>
      <c r="D19" s="10" t="s">
        <v>23</v>
      </c>
      <c r="E19" s="15" t="s">
        <v>87</v>
      </c>
      <c r="F19" s="5">
        <v>79.959999999999994</v>
      </c>
      <c r="H19" s="5">
        <f t="shared" si="0"/>
        <v>79.959999999999994</v>
      </c>
      <c r="J19" s="5">
        <f t="shared" si="1"/>
        <v>35.182399999999994</v>
      </c>
      <c r="K19" s="5">
        <f t="shared" si="2"/>
        <v>0</v>
      </c>
      <c r="L19" s="5">
        <f t="shared" si="3"/>
        <v>77763.539999999994</v>
      </c>
    </row>
    <row r="20" spans="1:15" x14ac:dyDescent="0.25">
      <c r="A20" s="9">
        <v>41455</v>
      </c>
      <c r="B20" s="9">
        <v>41464</v>
      </c>
      <c r="C20" t="s">
        <v>22</v>
      </c>
      <c r="D20" s="10" t="s">
        <v>23</v>
      </c>
      <c r="E20" s="15" t="s">
        <v>87</v>
      </c>
      <c r="F20" s="5">
        <v>175.5</v>
      </c>
      <c r="H20" s="5">
        <f t="shared" si="0"/>
        <v>175.5</v>
      </c>
      <c r="J20" s="5">
        <f t="shared" si="1"/>
        <v>77.22</v>
      </c>
      <c r="K20" s="5">
        <f t="shared" si="2"/>
        <v>0</v>
      </c>
      <c r="L20" s="5">
        <f t="shared" si="3"/>
        <v>77588.039999999994</v>
      </c>
    </row>
    <row r="21" spans="1:15" x14ac:dyDescent="0.25">
      <c r="A21" s="9">
        <v>41455</v>
      </c>
      <c r="B21" s="9">
        <v>41464</v>
      </c>
      <c r="C21" t="s">
        <v>22</v>
      </c>
      <c r="D21" s="10" t="s">
        <v>23</v>
      </c>
      <c r="E21" s="15" t="s">
        <v>87</v>
      </c>
      <c r="F21" s="5">
        <v>17.25</v>
      </c>
      <c r="H21" s="5">
        <f t="shared" si="0"/>
        <v>17.25</v>
      </c>
      <c r="J21" s="5">
        <f t="shared" si="1"/>
        <v>7.59</v>
      </c>
      <c r="K21" s="5">
        <f t="shared" si="2"/>
        <v>0</v>
      </c>
      <c r="L21" s="5">
        <f t="shared" si="3"/>
        <v>77570.789999999994</v>
      </c>
    </row>
    <row r="22" spans="1:15" x14ac:dyDescent="0.25">
      <c r="A22" s="9">
        <v>41455</v>
      </c>
      <c r="B22" s="9">
        <v>41455</v>
      </c>
      <c r="C22" t="s">
        <v>20</v>
      </c>
      <c r="D22" s="10" t="s">
        <v>23</v>
      </c>
      <c r="E22" s="11" t="s">
        <v>25</v>
      </c>
      <c r="F22" s="5">
        <v>396.92</v>
      </c>
      <c r="H22" s="5">
        <f t="shared" si="0"/>
        <v>396.92</v>
      </c>
      <c r="J22" s="5">
        <f t="shared" si="1"/>
        <v>174.6448</v>
      </c>
      <c r="K22" s="5">
        <f t="shared" si="2"/>
        <v>0</v>
      </c>
      <c r="L22" s="5">
        <f t="shared" si="3"/>
        <v>77173.87</v>
      </c>
    </row>
    <row r="23" spans="1:15" x14ac:dyDescent="0.25">
      <c r="A23" s="9">
        <v>41455</v>
      </c>
      <c r="B23" s="9">
        <v>41455</v>
      </c>
      <c r="C23" t="s">
        <v>21</v>
      </c>
      <c r="D23" s="10" t="s">
        <v>19</v>
      </c>
      <c r="E23" t="s">
        <v>26</v>
      </c>
      <c r="G23" s="5">
        <v>670.99</v>
      </c>
      <c r="H23" s="5">
        <f t="shared" si="0"/>
        <v>670.99</v>
      </c>
      <c r="J23" s="5">
        <f t="shared" si="1"/>
        <v>0</v>
      </c>
      <c r="K23" s="5">
        <f t="shared" si="2"/>
        <v>0</v>
      </c>
      <c r="L23" s="5">
        <f t="shared" si="3"/>
        <v>76502.87999999999</v>
      </c>
      <c r="O23" s="5">
        <f>SUM(J14:J22)</f>
        <v>670.99119999999994</v>
      </c>
    </row>
    <row r="24" spans="1:15" x14ac:dyDescent="0.25">
      <c r="A24" s="9">
        <v>41486</v>
      </c>
      <c r="B24" s="9">
        <v>41493</v>
      </c>
      <c r="C24" t="s">
        <v>22</v>
      </c>
      <c r="D24" s="10" t="s">
        <v>23</v>
      </c>
      <c r="E24" s="15" t="s">
        <v>88</v>
      </c>
      <c r="F24" s="5">
        <v>390</v>
      </c>
      <c r="H24" s="5">
        <f t="shared" si="0"/>
        <v>390</v>
      </c>
      <c r="J24" s="5">
        <f t="shared" si="1"/>
        <v>171.6</v>
      </c>
      <c r="K24" s="5">
        <f t="shared" si="2"/>
        <v>0</v>
      </c>
      <c r="L24" s="5">
        <f t="shared" si="3"/>
        <v>76112.87999999999</v>
      </c>
    </row>
    <row r="25" spans="1:15" x14ac:dyDescent="0.25">
      <c r="A25" s="9">
        <v>41486</v>
      </c>
      <c r="B25" s="9">
        <v>41493</v>
      </c>
      <c r="C25" t="s">
        <v>22</v>
      </c>
      <c r="D25" s="10" t="s">
        <v>23</v>
      </c>
      <c r="E25" s="15" t="s">
        <v>88</v>
      </c>
      <c r="F25" s="5">
        <v>670.5</v>
      </c>
      <c r="H25" s="5">
        <f t="shared" si="0"/>
        <v>670.5</v>
      </c>
      <c r="J25" s="5">
        <f t="shared" si="1"/>
        <v>295.02</v>
      </c>
      <c r="K25" s="5">
        <f t="shared" si="2"/>
        <v>0</v>
      </c>
      <c r="L25" s="5">
        <f t="shared" si="3"/>
        <v>75442.37999999999</v>
      </c>
    </row>
    <row r="26" spans="1:15" x14ac:dyDescent="0.25">
      <c r="A26" s="9">
        <v>41486</v>
      </c>
      <c r="B26" s="9">
        <v>41493</v>
      </c>
      <c r="C26" t="s">
        <v>22</v>
      </c>
      <c r="D26" s="10" t="s">
        <v>23</v>
      </c>
      <c r="E26" s="15" t="s">
        <v>88</v>
      </c>
      <c r="F26" s="5">
        <v>33.450000000000003</v>
      </c>
      <c r="H26" s="5">
        <f t="shared" si="0"/>
        <v>33.450000000000003</v>
      </c>
      <c r="J26" s="5">
        <f t="shared" si="1"/>
        <v>14.718000000000002</v>
      </c>
      <c r="K26" s="5">
        <f t="shared" si="2"/>
        <v>0</v>
      </c>
      <c r="L26" s="5">
        <f t="shared" si="3"/>
        <v>75408.929999999993</v>
      </c>
    </row>
    <row r="27" spans="1:15" x14ac:dyDescent="0.25">
      <c r="A27" s="9">
        <v>41486</v>
      </c>
      <c r="B27" s="9">
        <v>41493</v>
      </c>
      <c r="C27" t="s">
        <v>22</v>
      </c>
      <c r="D27" s="10" t="s">
        <v>23</v>
      </c>
      <c r="E27" s="15" t="s">
        <v>88</v>
      </c>
      <c r="F27" s="5">
        <v>43.1</v>
      </c>
      <c r="H27" s="5">
        <f t="shared" si="0"/>
        <v>43.1</v>
      </c>
      <c r="J27" s="5">
        <f t="shared" si="1"/>
        <v>18.964000000000002</v>
      </c>
      <c r="K27" s="5">
        <f t="shared" si="2"/>
        <v>0</v>
      </c>
      <c r="L27" s="5">
        <f t="shared" si="3"/>
        <v>75365.829999999987</v>
      </c>
    </row>
    <row r="28" spans="1:15" x14ac:dyDescent="0.25">
      <c r="A28" s="9">
        <v>41486</v>
      </c>
      <c r="B28" s="9">
        <v>41493</v>
      </c>
      <c r="C28" t="s">
        <v>20</v>
      </c>
      <c r="D28" s="10" t="s">
        <v>23</v>
      </c>
      <c r="E28" s="11">
        <v>41456</v>
      </c>
      <c r="F28" s="5">
        <v>502.24</v>
      </c>
      <c r="H28" s="5">
        <f t="shared" si="0"/>
        <v>502.24</v>
      </c>
      <c r="J28" s="5">
        <f t="shared" si="1"/>
        <v>220.98560000000001</v>
      </c>
      <c r="K28" s="5">
        <f t="shared" si="2"/>
        <v>0</v>
      </c>
      <c r="L28" s="5">
        <f t="shared" si="3"/>
        <v>74863.589999999982</v>
      </c>
    </row>
    <row r="29" spans="1:15" x14ac:dyDescent="0.25">
      <c r="A29" s="9">
        <v>41443</v>
      </c>
      <c r="B29" s="9">
        <v>41466</v>
      </c>
      <c r="C29" t="s">
        <v>27</v>
      </c>
      <c r="D29" s="10" t="s">
        <v>23</v>
      </c>
      <c r="E29" t="s">
        <v>28</v>
      </c>
      <c r="F29" s="5">
        <v>29.55</v>
      </c>
      <c r="H29" s="5">
        <f t="shared" si="0"/>
        <v>29.55</v>
      </c>
      <c r="J29" s="5">
        <f t="shared" si="1"/>
        <v>13.002000000000001</v>
      </c>
      <c r="K29" s="5">
        <f t="shared" si="2"/>
        <v>0</v>
      </c>
      <c r="L29" s="5">
        <f t="shared" si="3"/>
        <v>74834.039999999979</v>
      </c>
    </row>
    <row r="30" spans="1:15" x14ac:dyDescent="0.25">
      <c r="A30" s="9">
        <v>41486</v>
      </c>
      <c r="B30" s="9">
        <v>41486</v>
      </c>
      <c r="C30" t="s">
        <v>21</v>
      </c>
      <c r="D30" s="10" t="s">
        <v>19</v>
      </c>
      <c r="E30" t="s">
        <v>29</v>
      </c>
      <c r="G30" s="5">
        <v>13</v>
      </c>
      <c r="H30" s="5">
        <f t="shared" si="0"/>
        <v>13</v>
      </c>
      <c r="J30" s="5">
        <f t="shared" si="1"/>
        <v>0</v>
      </c>
      <c r="K30" s="5">
        <f t="shared" si="2"/>
        <v>0</v>
      </c>
      <c r="L30" s="5">
        <f t="shared" si="3"/>
        <v>74821.039999999979</v>
      </c>
    </row>
    <row r="31" spans="1:15" x14ac:dyDescent="0.25">
      <c r="A31" s="9">
        <v>41472</v>
      </c>
      <c r="B31" s="9">
        <v>41472</v>
      </c>
      <c r="C31" t="s">
        <v>18</v>
      </c>
      <c r="D31" s="10" t="s">
        <v>19</v>
      </c>
      <c r="E31" t="s">
        <v>89</v>
      </c>
      <c r="F31" s="5">
        <v>250</v>
      </c>
      <c r="H31" s="5">
        <f t="shared" si="0"/>
        <v>250</v>
      </c>
      <c r="J31" s="5">
        <f t="shared" si="1"/>
        <v>0</v>
      </c>
      <c r="K31" s="5">
        <f t="shared" si="2"/>
        <v>0</v>
      </c>
      <c r="L31" s="5">
        <f t="shared" si="3"/>
        <v>74571.039999999979</v>
      </c>
    </row>
    <row r="32" spans="1:15" x14ac:dyDescent="0.25">
      <c r="A32" s="9">
        <v>41477</v>
      </c>
      <c r="B32" s="9">
        <v>41477</v>
      </c>
      <c r="C32" t="s">
        <v>18</v>
      </c>
      <c r="D32" s="10" t="s">
        <v>19</v>
      </c>
      <c r="E32" t="s">
        <v>89</v>
      </c>
      <c r="F32" s="5">
        <f>535.8+40</f>
        <v>575.79999999999995</v>
      </c>
      <c r="H32" s="5">
        <f t="shared" si="0"/>
        <v>575.79999999999995</v>
      </c>
      <c r="J32" s="5">
        <f t="shared" si="1"/>
        <v>0</v>
      </c>
      <c r="K32" s="5">
        <f t="shared" si="2"/>
        <v>0</v>
      </c>
      <c r="L32" s="5">
        <f t="shared" si="3"/>
        <v>73995.239999999976</v>
      </c>
    </row>
    <row r="33" spans="1:12" x14ac:dyDescent="0.25">
      <c r="A33" s="9">
        <v>41484</v>
      </c>
      <c r="B33" s="9">
        <v>41484</v>
      </c>
      <c r="C33" t="s">
        <v>18</v>
      </c>
      <c r="D33" s="10" t="s">
        <v>19</v>
      </c>
      <c r="E33" t="s">
        <v>89</v>
      </c>
      <c r="F33" s="5">
        <v>250</v>
      </c>
      <c r="H33" s="5">
        <f t="shared" si="0"/>
        <v>250</v>
      </c>
      <c r="J33" s="5">
        <f t="shared" si="1"/>
        <v>0</v>
      </c>
      <c r="K33" s="5">
        <f t="shared" si="2"/>
        <v>0</v>
      </c>
      <c r="L33" s="5">
        <f t="shared" si="3"/>
        <v>73745.239999999976</v>
      </c>
    </row>
    <row r="34" spans="1:12" x14ac:dyDescent="0.25">
      <c r="A34" s="9">
        <v>41484</v>
      </c>
      <c r="B34" s="9">
        <v>41484</v>
      </c>
      <c r="C34" t="s">
        <v>18</v>
      </c>
      <c r="D34" s="10" t="s">
        <v>19</v>
      </c>
      <c r="E34" t="s">
        <v>89</v>
      </c>
      <c r="F34" s="5">
        <v>250</v>
      </c>
      <c r="H34" s="5">
        <f t="shared" si="0"/>
        <v>250</v>
      </c>
      <c r="J34" s="5">
        <f t="shared" si="1"/>
        <v>0</v>
      </c>
      <c r="K34" s="5">
        <f t="shared" si="2"/>
        <v>0</v>
      </c>
      <c r="L34" s="5">
        <f t="shared" si="3"/>
        <v>73495.239999999976</v>
      </c>
    </row>
    <row r="35" spans="1:12" x14ac:dyDescent="0.25">
      <c r="A35" s="9">
        <v>41486</v>
      </c>
      <c r="B35" s="9">
        <v>41486</v>
      </c>
      <c r="C35" t="s">
        <v>18</v>
      </c>
      <c r="D35" s="10" t="s">
        <v>19</v>
      </c>
      <c r="E35" t="s">
        <v>89</v>
      </c>
      <c r="F35" s="5">
        <v>250</v>
      </c>
      <c r="H35" s="5">
        <f t="shared" si="0"/>
        <v>250</v>
      </c>
      <c r="J35" s="5">
        <f t="shared" si="1"/>
        <v>0</v>
      </c>
      <c r="K35" s="5">
        <f t="shared" si="2"/>
        <v>0</v>
      </c>
      <c r="L35" s="5">
        <f t="shared" si="3"/>
        <v>73245.239999999976</v>
      </c>
    </row>
    <row r="36" spans="1:12" x14ac:dyDescent="0.25">
      <c r="A36" s="9">
        <v>41488</v>
      </c>
      <c r="B36" s="9">
        <v>41488</v>
      </c>
      <c r="C36" t="s">
        <v>18</v>
      </c>
      <c r="D36" s="10" t="s">
        <v>19</v>
      </c>
      <c r="E36" t="s">
        <v>89</v>
      </c>
      <c r="F36" s="5">
        <v>75</v>
      </c>
      <c r="H36" s="5">
        <f t="shared" si="0"/>
        <v>75</v>
      </c>
      <c r="J36" s="5">
        <f t="shared" si="1"/>
        <v>0</v>
      </c>
      <c r="K36" s="5">
        <f t="shared" si="2"/>
        <v>0</v>
      </c>
      <c r="L36" s="5">
        <f t="shared" si="3"/>
        <v>73170.239999999976</v>
      </c>
    </row>
    <row r="37" spans="1:12" x14ac:dyDescent="0.25">
      <c r="A37" s="9">
        <v>41488</v>
      </c>
      <c r="B37" s="9">
        <v>41488</v>
      </c>
      <c r="C37" t="s">
        <v>18</v>
      </c>
      <c r="D37" s="10" t="s">
        <v>19</v>
      </c>
      <c r="E37" t="s">
        <v>89</v>
      </c>
      <c r="F37" s="5">
        <f>40+440.6</f>
        <v>480.6</v>
      </c>
      <c r="H37" s="5">
        <f t="shared" si="0"/>
        <v>480.6</v>
      </c>
      <c r="J37" s="5">
        <f t="shared" si="1"/>
        <v>0</v>
      </c>
      <c r="K37" s="5">
        <f t="shared" si="2"/>
        <v>0</v>
      </c>
      <c r="L37" s="5">
        <f t="shared" si="3"/>
        <v>72689.63999999997</v>
      </c>
    </row>
    <row r="38" spans="1:12" x14ac:dyDescent="0.25">
      <c r="A38" s="9">
        <v>41488</v>
      </c>
      <c r="B38" s="9">
        <v>41488</v>
      </c>
      <c r="C38" t="s">
        <v>18</v>
      </c>
      <c r="D38" s="10" t="s">
        <v>19</v>
      </c>
      <c r="E38" t="s">
        <v>89</v>
      </c>
      <c r="F38" s="5">
        <f>270-20</f>
        <v>250</v>
      </c>
      <c r="H38" s="5">
        <f t="shared" si="0"/>
        <v>250</v>
      </c>
      <c r="J38" s="5">
        <f t="shared" si="1"/>
        <v>0</v>
      </c>
      <c r="K38" s="5">
        <f t="shared" si="2"/>
        <v>0</v>
      </c>
      <c r="L38" s="5">
        <f t="shared" si="3"/>
        <v>72439.63999999997</v>
      </c>
    </row>
    <row r="39" spans="1:12" x14ac:dyDescent="0.25">
      <c r="A39" s="9">
        <v>41501</v>
      </c>
      <c r="B39" s="9">
        <v>41502</v>
      </c>
      <c r="C39" t="s">
        <v>18</v>
      </c>
      <c r="D39" s="10" t="s">
        <v>19</v>
      </c>
      <c r="E39" t="s">
        <v>89</v>
      </c>
      <c r="F39" s="5">
        <f>40+735.8</f>
        <v>775.8</v>
      </c>
      <c r="H39" s="5">
        <f t="shared" si="0"/>
        <v>775.8</v>
      </c>
      <c r="J39" s="5">
        <f t="shared" si="1"/>
        <v>0</v>
      </c>
      <c r="K39" s="5">
        <f t="shared" si="2"/>
        <v>0</v>
      </c>
      <c r="L39" s="5">
        <f t="shared" si="3"/>
        <v>71663.839999999967</v>
      </c>
    </row>
    <row r="40" spans="1:12" x14ac:dyDescent="0.25">
      <c r="A40" s="9">
        <v>41501</v>
      </c>
      <c r="B40" s="9">
        <v>41502</v>
      </c>
      <c r="C40" t="s">
        <v>18</v>
      </c>
      <c r="D40" s="10" t="s">
        <v>19</v>
      </c>
      <c r="E40" t="s">
        <v>89</v>
      </c>
      <c r="F40" s="5">
        <f>782.6+40</f>
        <v>822.6</v>
      </c>
      <c r="H40" s="5">
        <f t="shared" si="0"/>
        <v>822.6</v>
      </c>
      <c r="J40" s="5">
        <f t="shared" si="1"/>
        <v>0</v>
      </c>
      <c r="K40" s="5">
        <f t="shared" si="2"/>
        <v>0</v>
      </c>
      <c r="L40" s="5">
        <f t="shared" si="3"/>
        <v>70841.239999999962</v>
      </c>
    </row>
    <row r="41" spans="1:12" x14ac:dyDescent="0.25">
      <c r="A41" s="9">
        <v>41514</v>
      </c>
      <c r="B41" s="9">
        <v>41528</v>
      </c>
      <c r="C41" t="s">
        <v>27</v>
      </c>
      <c r="D41" s="10" t="s">
        <v>23</v>
      </c>
      <c r="E41" t="s">
        <v>30</v>
      </c>
      <c r="F41" s="5">
        <v>18.97</v>
      </c>
      <c r="H41" s="5">
        <f t="shared" si="0"/>
        <v>18.97</v>
      </c>
      <c r="J41" s="5">
        <f t="shared" si="1"/>
        <v>8.3468</v>
      </c>
      <c r="K41" s="5">
        <f t="shared" si="2"/>
        <v>0</v>
      </c>
      <c r="L41" s="5">
        <f t="shared" si="3"/>
        <v>70822.26999999996</v>
      </c>
    </row>
    <row r="42" spans="1:12" x14ac:dyDescent="0.25">
      <c r="A42" s="9">
        <v>41516</v>
      </c>
      <c r="B42" s="9">
        <v>41516</v>
      </c>
      <c r="C42" t="s">
        <v>21</v>
      </c>
      <c r="D42" s="10" t="s">
        <v>19</v>
      </c>
      <c r="E42" t="s">
        <v>31</v>
      </c>
      <c r="G42" s="5">
        <v>721.29</v>
      </c>
      <c r="H42" s="5">
        <f t="shared" si="0"/>
        <v>721.29</v>
      </c>
      <c r="J42" s="5">
        <f t="shared" si="1"/>
        <v>0</v>
      </c>
      <c r="K42" s="5">
        <f t="shared" si="2"/>
        <v>0</v>
      </c>
      <c r="L42" s="5">
        <f t="shared" si="3"/>
        <v>70100.979999999967</v>
      </c>
    </row>
    <row r="43" spans="1:12" x14ac:dyDescent="0.25">
      <c r="A43" s="9">
        <v>41515</v>
      </c>
      <c r="B43" s="9">
        <v>41521</v>
      </c>
      <c r="C43" t="s">
        <v>18</v>
      </c>
      <c r="D43" s="10" t="s">
        <v>19</v>
      </c>
      <c r="E43" t="s">
        <v>89</v>
      </c>
      <c r="F43" s="5">
        <v>587.72</v>
      </c>
      <c r="H43" s="5">
        <f t="shared" si="0"/>
        <v>587.72</v>
      </c>
      <c r="J43" s="5">
        <f t="shared" si="1"/>
        <v>0</v>
      </c>
      <c r="K43" s="5">
        <f t="shared" si="2"/>
        <v>0</v>
      </c>
      <c r="L43" s="5">
        <f t="shared" si="3"/>
        <v>69513.259999999966</v>
      </c>
    </row>
    <row r="44" spans="1:12" x14ac:dyDescent="0.25">
      <c r="A44" s="9">
        <v>41515</v>
      </c>
      <c r="B44" s="9">
        <v>41535</v>
      </c>
      <c r="C44" t="s">
        <v>18</v>
      </c>
      <c r="D44" s="10" t="s">
        <v>19</v>
      </c>
      <c r="E44" t="s">
        <v>89</v>
      </c>
      <c r="F44" s="5">
        <v>945.99</v>
      </c>
      <c r="H44" s="5">
        <f t="shared" si="0"/>
        <v>945.99</v>
      </c>
      <c r="J44" s="5">
        <f t="shared" si="1"/>
        <v>0</v>
      </c>
      <c r="K44" s="5">
        <f t="shared" si="2"/>
        <v>0</v>
      </c>
      <c r="L44" s="5">
        <f t="shared" si="3"/>
        <v>68567.26999999996</v>
      </c>
    </row>
    <row r="45" spans="1:12" x14ac:dyDescent="0.25">
      <c r="A45" s="9">
        <v>41517</v>
      </c>
      <c r="B45" s="9">
        <v>41528</v>
      </c>
      <c r="C45" t="s">
        <v>22</v>
      </c>
      <c r="D45" s="10" t="s">
        <v>23</v>
      </c>
      <c r="E45" s="15" t="s">
        <v>90</v>
      </c>
      <c r="F45" s="5">
        <v>610</v>
      </c>
      <c r="H45" s="5">
        <f t="shared" si="0"/>
        <v>610</v>
      </c>
      <c r="J45" s="5">
        <f t="shared" si="1"/>
        <v>268.39999999999998</v>
      </c>
      <c r="K45" s="5">
        <f t="shared" si="2"/>
        <v>0</v>
      </c>
      <c r="L45" s="5">
        <f t="shared" si="3"/>
        <v>67957.26999999996</v>
      </c>
    </row>
    <row r="46" spans="1:12" x14ac:dyDescent="0.25">
      <c r="A46" s="9">
        <v>41517</v>
      </c>
      <c r="B46" s="9">
        <v>41528</v>
      </c>
      <c r="C46" t="s">
        <v>22</v>
      </c>
      <c r="D46" s="10" t="s">
        <v>23</v>
      </c>
      <c r="E46" s="15" t="s">
        <v>90</v>
      </c>
      <c r="F46" s="5">
        <v>36.630000000000003</v>
      </c>
      <c r="H46" s="5">
        <f t="shared" si="0"/>
        <v>36.630000000000003</v>
      </c>
      <c r="J46" s="5">
        <f t="shared" si="1"/>
        <v>16.1172</v>
      </c>
      <c r="K46" s="5">
        <f t="shared" si="2"/>
        <v>0</v>
      </c>
      <c r="L46" s="5">
        <f t="shared" si="3"/>
        <v>67920.639999999956</v>
      </c>
    </row>
    <row r="47" spans="1:12" x14ac:dyDescent="0.25">
      <c r="A47" s="9">
        <v>41517</v>
      </c>
      <c r="B47" s="9">
        <v>41528</v>
      </c>
      <c r="C47" t="s">
        <v>22</v>
      </c>
      <c r="D47" s="10" t="s">
        <v>23</v>
      </c>
      <c r="E47" s="15" t="s">
        <v>90</v>
      </c>
      <c r="F47" s="5">
        <v>67.92</v>
      </c>
      <c r="H47" s="5">
        <f t="shared" si="0"/>
        <v>67.92</v>
      </c>
      <c r="J47" s="5">
        <f t="shared" si="1"/>
        <v>29.884800000000002</v>
      </c>
      <c r="K47" s="5">
        <f t="shared" si="2"/>
        <v>0</v>
      </c>
      <c r="L47" s="5">
        <f t="shared" si="3"/>
        <v>67852.719999999958</v>
      </c>
    </row>
    <row r="48" spans="1:12" x14ac:dyDescent="0.25">
      <c r="A48" s="9">
        <v>41517</v>
      </c>
      <c r="B48" s="9">
        <v>41528</v>
      </c>
      <c r="C48" t="s">
        <v>20</v>
      </c>
      <c r="D48" s="10" t="s">
        <v>23</v>
      </c>
      <c r="E48" s="11">
        <v>41487</v>
      </c>
      <c r="F48" s="5">
        <v>213.54</v>
      </c>
      <c r="H48" s="5">
        <f t="shared" si="0"/>
        <v>213.54</v>
      </c>
      <c r="J48" s="5">
        <f t="shared" si="1"/>
        <v>93.957599999999999</v>
      </c>
      <c r="K48" s="5">
        <f t="shared" si="2"/>
        <v>0</v>
      </c>
      <c r="L48" s="5">
        <f t="shared" si="3"/>
        <v>67639.179999999964</v>
      </c>
    </row>
    <row r="49" spans="1:16" x14ac:dyDescent="0.25">
      <c r="A49" s="9">
        <v>41547</v>
      </c>
      <c r="B49" s="9">
        <v>41547</v>
      </c>
      <c r="C49" t="s">
        <v>21</v>
      </c>
      <c r="D49" s="10" t="s">
        <v>19</v>
      </c>
      <c r="E49" t="s">
        <v>32</v>
      </c>
      <c r="G49" s="5">
        <v>416.72</v>
      </c>
      <c r="H49" s="5">
        <f t="shared" si="0"/>
        <v>416.72</v>
      </c>
      <c r="J49" s="5">
        <f t="shared" si="1"/>
        <v>0</v>
      </c>
      <c r="K49" s="5">
        <f t="shared" si="2"/>
        <v>0</v>
      </c>
      <c r="L49" s="5">
        <f t="shared" si="3"/>
        <v>67222.459999999963</v>
      </c>
      <c r="O49" s="5">
        <f>SUM(K45:K48)</f>
        <v>0</v>
      </c>
    </row>
    <row r="50" spans="1:16" x14ac:dyDescent="0.25">
      <c r="A50" s="9">
        <v>41515</v>
      </c>
      <c r="B50" s="9">
        <v>41563</v>
      </c>
      <c r="C50" t="s">
        <v>18</v>
      </c>
      <c r="D50" s="10" t="s">
        <v>19</v>
      </c>
      <c r="E50" t="s">
        <v>89</v>
      </c>
      <c r="F50" s="5">
        <v>1903.87</v>
      </c>
      <c r="H50" s="5">
        <f t="shared" si="0"/>
        <v>1903.87</v>
      </c>
      <c r="J50" s="5">
        <f t="shared" si="1"/>
        <v>0</v>
      </c>
      <c r="K50" s="5">
        <f t="shared" si="2"/>
        <v>0</v>
      </c>
      <c r="L50" s="5">
        <f t="shared" si="3"/>
        <v>65318.58999999996</v>
      </c>
    </row>
    <row r="51" spans="1:16" x14ac:dyDescent="0.25">
      <c r="A51" s="9">
        <v>41515</v>
      </c>
      <c r="B51" s="9">
        <v>41579</v>
      </c>
      <c r="C51" t="s">
        <v>18</v>
      </c>
      <c r="D51" s="10" t="s">
        <v>19</v>
      </c>
      <c r="E51" t="s">
        <v>89</v>
      </c>
      <c r="F51" s="5">
        <v>538.59</v>
      </c>
      <c r="H51" s="5">
        <f t="shared" si="0"/>
        <v>538.59</v>
      </c>
      <c r="J51" s="5">
        <f t="shared" si="1"/>
        <v>0</v>
      </c>
      <c r="K51" s="5">
        <f t="shared" si="2"/>
        <v>0</v>
      </c>
      <c r="L51" s="5">
        <f t="shared" si="3"/>
        <v>64779.999999999964</v>
      </c>
    </row>
    <row r="52" spans="1:16" x14ac:dyDescent="0.25">
      <c r="A52" s="9">
        <v>41578</v>
      </c>
      <c r="B52" s="9">
        <v>41584</v>
      </c>
      <c r="C52" t="s">
        <v>22</v>
      </c>
      <c r="D52" s="10" t="s">
        <v>23</v>
      </c>
      <c r="E52" s="15" t="s">
        <v>91</v>
      </c>
      <c r="F52" s="5">
        <v>349.08</v>
      </c>
      <c r="H52" s="5">
        <f t="shared" si="0"/>
        <v>349.08</v>
      </c>
      <c r="J52" s="5">
        <f t="shared" si="1"/>
        <v>153.59520000000001</v>
      </c>
      <c r="K52" s="5">
        <f t="shared" si="2"/>
        <v>0</v>
      </c>
      <c r="L52" s="5">
        <f t="shared" si="3"/>
        <v>64430.919999999962</v>
      </c>
    </row>
    <row r="53" spans="1:16" x14ac:dyDescent="0.25">
      <c r="A53" s="9">
        <v>41578</v>
      </c>
      <c r="B53" s="9">
        <v>41584</v>
      </c>
      <c r="C53" t="s">
        <v>20</v>
      </c>
      <c r="D53" s="10" t="s">
        <v>23</v>
      </c>
      <c r="E53" s="11">
        <v>41548</v>
      </c>
      <c r="F53" s="5">
        <v>181.74</v>
      </c>
      <c r="H53" s="5">
        <f t="shared" si="0"/>
        <v>181.74</v>
      </c>
      <c r="J53" s="5">
        <f t="shared" si="1"/>
        <v>79.965600000000009</v>
      </c>
      <c r="K53" s="5">
        <f t="shared" si="2"/>
        <v>0</v>
      </c>
      <c r="L53" s="5">
        <f t="shared" si="3"/>
        <v>64249.179999999964</v>
      </c>
    </row>
    <row r="54" spans="1:16" x14ac:dyDescent="0.25">
      <c r="A54" s="9">
        <v>41599</v>
      </c>
      <c r="B54" s="9">
        <v>41603</v>
      </c>
      <c r="C54" t="s">
        <v>33</v>
      </c>
      <c r="D54" s="10" t="s">
        <v>23</v>
      </c>
      <c r="E54" t="s">
        <v>34</v>
      </c>
      <c r="F54" s="5">
        <v>80.709999999999994</v>
      </c>
      <c r="H54" s="5">
        <f t="shared" si="0"/>
        <v>80.709999999999994</v>
      </c>
      <c r="J54" s="5">
        <f t="shared" si="1"/>
        <v>35.5124</v>
      </c>
      <c r="K54" s="5">
        <f t="shared" si="2"/>
        <v>0</v>
      </c>
      <c r="L54" s="5">
        <f t="shared" si="3"/>
        <v>64168.469999999965</v>
      </c>
    </row>
    <row r="55" spans="1:16" x14ac:dyDescent="0.25">
      <c r="A55" s="9">
        <v>41608</v>
      </c>
      <c r="B55" s="9">
        <v>41608</v>
      </c>
      <c r="C55" t="s">
        <v>21</v>
      </c>
      <c r="D55" s="10" t="s">
        <v>19</v>
      </c>
      <c r="E55" t="s">
        <v>35</v>
      </c>
      <c r="G55" s="5">
        <v>233.58</v>
      </c>
      <c r="H55" s="5">
        <f t="shared" si="0"/>
        <v>233.58</v>
      </c>
      <c r="J55" s="5">
        <f t="shared" si="1"/>
        <v>0</v>
      </c>
      <c r="K55" s="5">
        <f t="shared" si="2"/>
        <v>0</v>
      </c>
      <c r="L55" s="5">
        <f t="shared" si="3"/>
        <v>63934.889999999963</v>
      </c>
      <c r="O55">
        <f>153.6+79.97+35.51</f>
        <v>269.08</v>
      </c>
      <c r="P55">
        <f>O55-233.58</f>
        <v>35.499999999999972</v>
      </c>
    </row>
    <row r="56" spans="1:16" x14ac:dyDescent="0.25">
      <c r="A56" s="9">
        <v>41604</v>
      </c>
      <c r="B56" s="9">
        <v>41614</v>
      </c>
      <c r="C56" t="s">
        <v>33</v>
      </c>
      <c r="D56" s="10" t="s">
        <v>23</v>
      </c>
      <c r="E56" t="s">
        <v>36</v>
      </c>
      <c r="F56" s="5">
        <v>130</v>
      </c>
      <c r="H56" s="5">
        <f t="shared" si="0"/>
        <v>130</v>
      </c>
      <c r="J56" s="5">
        <f t="shared" si="1"/>
        <v>57.2</v>
      </c>
      <c r="K56" s="5">
        <f t="shared" si="2"/>
        <v>0</v>
      </c>
      <c r="L56" s="5">
        <f t="shared" si="3"/>
        <v>63804.889999999963</v>
      </c>
    </row>
    <row r="57" spans="1:16" x14ac:dyDescent="0.25">
      <c r="A57" s="9">
        <v>41515</v>
      </c>
      <c r="B57" s="9">
        <v>41617</v>
      </c>
      <c r="C57" t="s">
        <v>18</v>
      </c>
      <c r="D57" s="10" t="s">
        <v>19</v>
      </c>
      <c r="E57" t="s">
        <v>89</v>
      </c>
      <c r="F57" s="5">
        <v>830.71</v>
      </c>
      <c r="H57" s="5">
        <f t="shared" si="0"/>
        <v>830.71</v>
      </c>
      <c r="J57" s="5">
        <f t="shared" si="1"/>
        <v>0</v>
      </c>
      <c r="K57" s="5">
        <f t="shared" si="2"/>
        <v>0</v>
      </c>
      <c r="L57" s="5">
        <f t="shared" si="3"/>
        <v>62974.179999999964</v>
      </c>
    </row>
    <row r="58" spans="1:16" x14ac:dyDescent="0.25">
      <c r="A58" s="9">
        <v>41578</v>
      </c>
      <c r="B58" s="9">
        <v>41619</v>
      </c>
      <c r="C58" t="s">
        <v>22</v>
      </c>
      <c r="D58" s="10" t="s">
        <v>23</v>
      </c>
      <c r="E58" s="15" t="s">
        <v>91</v>
      </c>
      <c r="F58" s="5">
        <v>18.05</v>
      </c>
      <c r="H58" s="5">
        <f t="shared" si="0"/>
        <v>18.05</v>
      </c>
      <c r="J58" s="5">
        <f t="shared" si="1"/>
        <v>7.9420000000000002</v>
      </c>
      <c r="K58" s="5">
        <f t="shared" si="2"/>
        <v>0</v>
      </c>
      <c r="L58" s="5">
        <f t="shared" si="3"/>
        <v>62956.129999999961</v>
      </c>
    </row>
    <row r="59" spans="1:16" x14ac:dyDescent="0.25">
      <c r="A59" s="9">
        <v>41608</v>
      </c>
      <c r="B59" s="9">
        <v>41619</v>
      </c>
      <c r="C59" t="s">
        <v>22</v>
      </c>
      <c r="D59" s="10" t="s">
        <v>23</v>
      </c>
      <c r="E59" s="15" t="s">
        <v>92</v>
      </c>
      <c r="F59" s="5">
        <v>140</v>
      </c>
      <c r="H59" s="5">
        <f t="shared" si="0"/>
        <v>140</v>
      </c>
      <c r="J59" s="5">
        <f t="shared" si="1"/>
        <v>61.6</v>
      </c>
      <c r="K59" s="5">
        <f t="shared" si="2"/>
        <v>0</v>
      </c>
      <c r="L59" s="5">
        <f t="shared" si="3"/>
        <v>62816.129999999961</v>
      </c>
    </row>
    <row r="60" spans="1:16" x14ac:dyDescent="0.25">
      <c r="A60" s="9">
        <v>41608</v>
      </c>
      <c r="B60" s="9">
        <v>41619</v>
      </c>
      <c r="C60" t="s">
        <v>22</v>
      </c>
      <c r="D60" s="10" t="s">
        <v>23</v>
      </c>
      <c r="E60" s="15" t="s">
        <v>92</v>
      </c>
      <c r="F60" s="5">
        <v>75</v>
      </c>
      <c r="H60" s="5">
        <f t="shared" ref="H60:H120" si="4">F60+G60</f>
        <v>75</v>
      </c>
      <c r="J60" s="5">
        <f t="shared" ref="J60:J120" si="5">IF(G60=0, IF(D60="Y", (F60*$G$5) + (I60*$G$5), 0), 0)</f>
        <v>33</v>
      </c>
      <c r="K60" s="5">
        <f t="shared" ref="K60:K120" si="6">IF(H60&gt;0, 0, I60+J60)</f>
        <v>0</v>
      </c>
      <c r="L60" s="5">
        <f t="shared" ref="L60:L120" si="7">L59-H60-K60</f>
        <v>62741.129999999961</v>
      </c>
    </row>
    <row r="61" spans="1:16" x14ac:dyDescent="0.25">
      <c r="A61" s="9">
        <v>41608</v>
      </c>
      <c r="B61" s="9">
        <v>41619</v>
      </c>
      <c r="C61" t="s">
        <v>22</v>
      </c>
      <c r="D61" s="10" t="s">
        <v>23</v>
      </c>
      <c r="E61" s="15" t="s">
        <v>92</v>
      </c>
      <c r="F61" s="5">
        <v>-42</v>
      </c>
      <c r="H61" s="5">
        <f t="shared" si="4"/>
        <v>-42</v>
      </c>
      <c r="J61" s="5">
        <f t="shared" si="5"/>
        <v>-18.48</v>
      </c>
      <c r="K61" s="5">
        <f t="shared" si="6"/>
        <v>-18.48</v>
      </c>
      <c r="L61" s="5">
        <f t="shared" si="7"/>
        <v>62801.609999999964</v>
      </c>
    </row>
    <row r="62" spans="1:16" x14ac:dyDescent="0.25">
      <c r="A62" s="9">
        <v>41608</v>
      </c>
      <c r="B62" s="9">
        <v>41619</v>
      </c>
      <c r="C62" t="s">
        <v>22</v>
      </c>
      <c r="D62" s="10" t="s">
        <v>23</v>
      </c>
      <c r="E62" s="15" t="s">
        <v>92</v>
      </c>
      <c r="F62" s="5">
        <v>307.10000000000002</v>
      </c>
      <c r="H62" s="5">
        <f t="shared" si="4"/>
        <v>307.10000000000002</v>
      </c>
      <c r="J62" s="5">
        <f t="shared" si="5"/>
        <v>135.12400000000002</v>
      </c>
      <c r="K62" s="5">
        <f t="shared" si="6"/>
        <v>0</v>
      </c>
      <c r="L62" s="5">
        <f t="shared" si="7"/>
        <v>62494.509999999966</v>
      </c>
    </row>
    <row r="63" spans="1:16" x14ac:dyDescent="0.25">
      <c r="A63" s="9">
        <v>41608</v>
      </c>
      <c r="B63" s="9">
        <v>41619</v>
      </c>
      <c r="C63" t="s">
        <v>22</v>
      </c>
      <c r="D63" s="10" t="s">
        <v>23</v>
      </c>
      <c r="E63" s="15" t="s">
        <v>92</v>
      </c>
      <c r="F63" s="5">
        <v>137.22</v>
      </c>
      <c r="H63" s="5">
        <f t="shared" si="4"/>
        <v>137.22</v>
      </c>
      <c r="J63" s="5">
        <f t="shared" si="5"/>
        <v>60.376800000000003</v>
      </c>
      <c r="K63" s="5">
        <f t="shared" si="6"/>
        <v>0</v>
      </c>
      <c r="L63" s="5">
        <f t="shared" si="7"/>
        <v>62357.289999999964</v>
      </c>
    </row>
    <row r="64" spans="1:16" x14ac:dyDescent="0.25">
      <c r="A64" s="9">
        <v>41608</v>
      </c>
      <c r="B64" s="9">
        <v>41619</v>
      </c>
      <c r="C64" t="s">
        <v>20</v>
      </c>
      <c r="D64" s="10" t="s">
        <v>23</v>
      </c>
      <c r="E64" s="11">
        <v>41579</v>
      </c>
      <c r="F64" s="5">
        <v>155.37</v>
      </c>
      <c r="H64" s="5">
        <f t="shared" si="4"/>
        <v>155.37</v>
      </c>
      <c r="J64" s="5">
        <f t="shared" si="5"/>
        <v>68.362800000000007</v>
      </c>
      <c r="K64" s="5">
        <f t="shared" si="6"/>
        <v>0</v>
      </c>
      <c r="L64" s="5">
        <f t="shared" si="7"/>
        <v>62201.919999999962</v>
      </c>
    </row>
    <row r="65" spans="1:12" x14ac:dyDescent="0.25">
      <c r="A65" s="9">
        <v>41599</v>
      </c>
      <c r="B65" s="9">
        <v>41634</v>
      </c>
      <c r="C65" t="s">
        <v>33</v>
      </c>
      <c r="D65" s="10" t="s">
        <v>23</v>
      </c>
      <c r="E65" t="s">
        <v>37</v>
      </c>
      <c r="F65" s="5">
        <f>62.23*2</f>
        <v>124.46</v>
      </c>
      <c r="H65" s="5">
        <f t="shared" si="4"/>
        <v>124.46</v>
      </c>
      <c r="J65" s="5">
        <f t="shared" si="5"/>
        <v>54.7624</v>
      </c>
      <c r="K65" s="5">
        <f t="shared" si="6"/>
        <v>0</v>
      </c>
      <c r="L65" s="5">
        <f t="shared" si="7"/>
        <v>62077.459999999963</v>
      </c>
    </row>
    <row r="66" spans="1:12" x14ac:dyDescent="0.25">
      <c r="A66" s="9">
        <v>41639</v>
      </c>
      <c r="B66" s="9">
        <v>41639</v>
      </c>
      <c r="C66" t="s">
        <v>21</v>
      </c>
      <c r="D66" s="10" t="s">
        <v>19</v>
      </c>
      <c r="E66" t="s">
        <v>40</v>
      </c>
      <c r="G66" s="5">
        <v>440.64</v>
      </c>
      <c r="H66" s="5">
        <f t="shared" si="4"/>
        <v>440.64</v>
      </c>
      <c r="J66" s="5">
        <f t="shared" si="5"/>
        <v>0</v>
      </c>
      <c r="K66" s="5">
        <f t="shared" si="6"/>
        <v>0</v>
      </c>
      <c r="L66" s="5">
        <f t="shared" si="7"/>
        <v>61636.819999999963</v>
      </c>
    </row>
    <row r="67" spans="1:12" x14ac:dyDescent="0.25">
      <c r="A67" s="9">
        <v>41639</v>
      </c>
      <c r="B67" s="9">
        <v>41650</v>
      </c>
      <c r="C67" t="s">
        <v>22</v>
      </c>
      <c r="D67" s="10" t="s">
        <v>23</v>
      </c>
      <c r="E67" s="15" t="s">
        <v>93</v>
      </c>
      <c r="F67" s="5">
        <v>292.5</v>
      </c>
      <c r="H67" s="5">
        <f t="shared" si="4"/>
        <v>292.5</v>
      </c>
      <c r="J67" s="5">
        <f t="shared" si="5"/>
        <v>128.69999999999999</v>
      </c>
      <c r="K67" s="5">
        <f t="shared" si="6"/>
        <v>0</v>
      </c>
      <c r="L67" s="5">
        <f t="shared" si="7"/>
        <v>61344.319999999963</v>
      </c>
    </row>
    <row r="68" spans="1:12" x14ac:dyDescent="0.25">
      <c r="A68" s="9">
        <v>41639</v>
      </c>
      <c r="B68" s="9">
        <v>41650</v>
      </c>
      <c r="C68" t="s">
        <v>22</v>
      </c>
      <c r="D68" s="10" t="s">
        <v>23</v>
      </c>
      <c r="E68" s="15" t="s">
        <v>93</v>
      </c>
      <c r="F68" s="5">
        <v>346.93</v>
      </c>
      <c r="H68" s="5">
        <f t="shared" si="4"/>
        <v>346.93</v>
      </c>
      <c r="J68" s="5">
        <f t="shared" si="5"/>
        <v>152.64920000000001</v>
      </c>
      <c r="K68" s="5">
        <f t="shared" si="6"/>
        <v>0</v>
      </c>
      <c r="L68" s="5">
        <f t="shared" si="7"/>
        <v>60997.389999999963</v>
      </c>
    </row>
    <row r="69" spans="1:12" x14ac:dyDescent="0.25">
      <c r="A69" s="9">
        <v>41639</v>
      </c>
      <c r="B69" s="9">
        <v>41650</v>
      </c>
      <c r="C69" t="s">
        <v>22</v>
      </c>
      <c r="D69" s="10" t="s">
        <v>23</v>
      </c>
      <c r="E69" s="15" t="s">
        <v>93</v>
      </c>
      <c r="F69" s="5">
        <v>508.5</v>
      </c>
      <c r="H69" s="5">
        <f t="shared" si="4"/>
        <v>508.5</v>
      </c>
      <c r="J69" s="5">
        <f t="shared" si="5"/>
        <v>223.74</v>
      </c>
      <c r="K69" s="5">
        <f t="shared" si="6"/>
        <v>0</v>
      </c>
      <c r="L69" s="5">
        <f t="shared" si="7"/>
        <v>60488.889999999963</v>
      </c>
    </row>
    <row r="70" spans="1:12" x14ac:dyDescent="0.25">
      <c r="A70" s="9">
        <v>41639</v>
      </c>
      <c r="B70" s="9">
        <v>41650</v>
      </c>
      <c r="C70" t="s">
        <v>22</v>
      </c>
      <c r="D70" s="10" t="s">
        <v>23</v>
      </c>
      <c r="E70" s="15" t="s">
        <v>93</v>
      </c>
      <c r="F70" s="5">
        <v>16.329999999999998</v>
      </c>
      <c r="H70" s="5">
        <f t="shared" si="4"/>
        <v>16.329999999999998</v>
      </c>
      <c r="J70" s="5">
        <f t="shared" si="5"/>
        <v>7.1851999999999991</v>
      </c>
      <c r="K70" s="5">
        <f t="shared" si="6"/>
        <v>0</v>
      </c>
      <c r="L70" s="5">
        <f t="shared" si="7"/>
        <v>60472.559999999961</v>
      </c>
    </row>
    <row r="71" spans="1:12" x14ac:dyDescent="0.25">
      <c r="A71" s="9">
        <v>41639</v>
      </c>
      <c r="B71" s="9">
        <v>41650</v>
      </c>
      <c r="C71" t="s">
        <v>20</v>
      </c>
      <c r="D71" s="10" t="s">
        <v>23</v>
      </c>
      <c r="E71" s="11">
        <v>41609</v>
      </c>
      <c r="F71" s="5">
        <v>371.61</v>
      </c>
      <c r="H71" s="5">
        <f t="shared" si="4"/>
        <v>371.61</v>
      </c>
      <c r="J71" s="5">
        <f t="shared" si="5"/>
        <v>163.50839999999999</v>
      </c>
      <c r="K71" s="5">
        <f t="shared" si="6"/>
        <v>0</v>
      </c>
      <c r="L71" s="5">
        <f t="shared" si="7"/>
        <v>60100.949999999961</v>
      </c>
    </row>
    <row r="72" spans="1:12" x14ac:dyDescent="0.25">
      <c r="A72" s="9">
        <v>41646</v>
      </c>
      <c r="B72" s="9">
        <v>41646</v>
      </c>
      <c r="C72" t="s">
        <v>38</v>
      </c>
      <c r="D72" s="10" t="s">
        <v>23</v>
      </c>
      <c r="E72" t="s">
        <v>39</v>
      </c>
      <c r="F72" s="5">
        <v>300</v>
      </c>
      <c r="H72" s="5">
        <f t="shared" si="4"/>
        <v>300</v>
      </c>
      <c r="J72" s="5">
        <f t="shared" si="5"/>
        <v>132</v>
      </c>
      <c r="K72" s="5">
        <f t="shared" si="6"/>
        <v>0</v>
      </c>
      <c r="L72" s="5">
        <f t="shared" si="7"/>
        <v>59800.949999999961</v>
      </c>
    </row>
    <row r="73" spans="1:12" x14ac:dyDescent="0.25">
      <c r="A73" s="9">
        <v>41649</v>
      </c>
      <c r="B73" s="9">
        <v>41649</v>
      </c>
      <c r="C73" t="s">
        <v>41</v>
      </c>
      <c r="D73" s="10" t="s">
        <v>23</v>
      </c>
      <c r="E73" t="s">
        <v>42</v>
      </c>
      <c r="F73" s="5">
        <v>62.37</v>
      </c>
      <c r="H73" s="5">
        <f t="shared" si="4"/>
        <v>62.37</v>
      </c>
      <c r="J73" s="5">
        <f t="shared" si="5"/>
        <v>27.442799999999998</v>
      </c>
      <c r="K73" s="5">
        <f t="shared" si="6"/>
        <v>0</v>
      </c>
      <c r="L73" s="5">
        <f t="shared" si="7"/>
        <v>59738.579999999958</v>
      </c>
    </row>
    <row r="74" spans="1:12" x14ac:dyDescent="0.25">
      <c r="A74" s="9">
        <v>41662</v>
      </c>
      <c r="B74" s="9">
        <v>41662</v>
      </c>
      <c r="C74" t="s">
        <v>22</v>
      </c>
      <c r="D74" s="10" t="s">
        <v>23</v>
      </c>
      <c r="E74" t="s">
        <v>94</v>
      </c>
      <c r="F74" s="5">
        <f>-(76.12+62.5+87.5)</f>
        <v>-226.12</v>
      </c>
      <c r="H74" s="5">
        <f t="shared" si="4"/>
        <v>-226.12</v>
      </c>
      <c r="J74" s="5">
        <f t="shared" si="5"/>
        <v>-99.492800000000003</v>
      </c>
      <c r="K74" s="5">
        <f t="shared" si="6"/>
        <v>-99.492800000000003</v>
      </c>
      <c r="L74" s="5">
        <f t="shared" si="7"/>
        <v>60064.192799999961</v>
      </c>
    </row>
    <row r="75" spans="1:12" x14ac:dyDescent="0.25">
      <c r="A75" s="9">
        <v>41983</v>
      </c>
      <c r="B75" s="9">
        <v>41663</v>
      </c>
      <c r="C75" t="s">
        <v>43</v>
      </c>
      <c r="D75" s="10" t="s">
        <v>23</v>
      </c>
      <c r="E75" t="s">
        <v>44</v>
      </c>
      <c r="F75" s="5">
        <v>135.09</v>
      </c>
      <c r="H75" s="5">
        <f t="shared" si="4"/>
        <v>135.09</v>
      </c>
      <c r="J75" s="5">
        <f t="shared" si="5"/>
        <v>59.439599999999999</v>
      </c>
      <c r="K75" s="5">
        <f t="shared" si="6"/>
        <v>0</v>
      </c>
      <c r="L75" s="5">
        <f t="shared" si="7"/>
        <v>59929.102799999964</v>
      </c>
    </row>
    <row r="76" spans="1:12" x14ac:dyDescent="0.25">
      <c r="A76" s="9">
        <v>41670</v>
      </c>
      <c r="B76" s="9">
        <v>41670</v>
      </c>
      <c r="C76" t="s">
        <v>21</v>
      </c>
      <c r="D76" s="10" t="s">
        <v>19</v>
      </c>
      <c r="E76" t="s">
        <v>45</v>
      </c>
      <c r="G76" s="5">
        <v>849.92</v>
      </c>
      <c r="H76" s="5">
        <f t="shared" si="4"/>
        <v>849.92</v>
      </c>
      <c r="J76" s="5">
        <f t="shared" si="5"/>
        <v>0</v>
      </c>
      <c r="K76" s="5">
        <f t="shared" si="6"/>
        <v>0</v>
      </c>
      <c r="L76" s="5">
        <f t="shared" si="7"/>
        <v>59079.182799999966</v>
      </c>
    </row>
    <row r="77" spans="1:12" x14ac:dyDescent="0.25">
      <c r="A77" s="9">
        <v>41670</v>
      </c>
      <c r="B77" s="9">
        <v>41681</v>
      </c>
      <c r="C77" t="s">
        <v>22</v>
      </c>
      <c r="D77" s="10" t="s">
        <v>23</v>
      </c>
      <c r="E77" s="15" t="s">
        <v>95</v>
      </c>
      <c r="F77" s="5">
        <v>951.18</v>
      </c>
      <c r="H77" s="5">
        <f t="shared" si="4"/>
        <v>951.18</v>
      </c>
      <c r="J77" s="5">
        <f t="shared" si="5"/>
        <v>418.51919999999996</v>
      </c>
      <c r="K77" s="5">
        <f t="shared" si="6"/>
        <v>0</v>
      </c>
      <c r="L77" s="5">
        <f t="shared" si="7"/>
        <v>58128.002799999966</v>
      </c>
    </row>
    <row r="78" spans="1:12" x14ac:dyDescent="0.25">
      <c r="A78" s="9">
        <v>41670</v>
      </c>
      <c r="B78" s="9">
        <v>41681</v>
      </c>
      <c r="C78" t="s">
        <v>22</v>
      </c>
      <c r="D78" s="10" t="s">
        <v>23</v>
      </c>
      <c r="E78" s="15" t="s">
        <v>95</v>
      </c>
      <c r="F78" s="5">
        <v>1088.19</v>
      </c>
      <c r="H78" s="5">
        <f t="shared" si="4"/>
        <v>1088.19</v>
      </c>
      <c r="J78" s="5">
        <f t="shared" si="5"/>
        <v>478.80360000000002</v>
      </c>
      <c r="K78" s="5">
        <f t="shared" si="6"/>
        <v>0</v>
      </c>
      <c r="L78" s="5">
        <f t="shared" si="7"/>
        <v>57039.812799999963</v>
      </c>
    </row>
    <row r="79" spans="1:12" x14ac:dyDescent="0.25">
      <c r="A79" s="9">
        <v>41670</v>
      </c>
      <c r="B79" s="9">
        <v>41681</v>
      </c>
      <c r="C79" t="s">
        <v>22</v>
      </c>
      <c r="D79" s="10" t="s">
        <v>23</v>
      </c>
      <c r="E79" s="15" t="s">
        <v>95</v>
      </c>
      <c r="F79" s="5">
        <v>16.329999999999998</v>
      </c>
      <c r="H79" s="5">
        <f t="shared" si="4"/>
        <v>16.329999999999998</v>
      </c>
      <c r="J79" s="5">
        <f t="shared" si="5"/>
        <v>7.1851999999999991</v>
      </c>
      <c r="K79" s="5">
        <f t="shared" si="6"/>
        <v>0</v>
      </c>
      <c r="L79" s="5">
        <f t="shared" si="7"/>
        <v>57023.482799999962</v>
      </c>
    </row>
    <row r="80" spans="1:12" x14ac:dyDescent="0.25">
      <c r="A80" s="9">
        <v>41670</v>
      </c>
      <c r="B80" s="9">
        <v>41681</v>
      </c>
      <c r="C80" t="s">
        <v>22</v>
      </c>
      <c r="D80" s="10" t="s">
        <v>23</v>
      </c>
      <c r="E80" s="15" t="s">
        <v>95</v>
      </c>
      <c r="F80" s="5">
        <v>46.5</v>
      </c>
      <c r="H80" s="5">
        <f t="shared" si="4"/>
        <v>46.5</v>
      </c>
      <c r="J80" s="5">
        <f t="shared" si="5"/>
        <v>20.46</v>
      </c>
      <c r="K80" s="5">
        <f t="shared" si="6"/>
        <v>0</v>
      </c>
      <c r="L80" s="5">
        <f t="shared" si="7"/>
        <v>56976.982799999962</v>
      </c>
    </row>
    <row r="81" spans="1:12" x14ac:dyDescent="0.25">
      <c r="A81" s="9">
        <v>41670</v>
      </c>
      <c r="B81" s="9">
        <v>41681</v>
      </c>
      <c r="C81" t="s">
        <v>20</v>
      </c>
      <c r="D81" s="10" t="s">
        <v>23</v>
      </c>
      <c r="E81" s="11">
        <v>41640</v>
      </c>
      <c r="F81" s="5">
        <v>854.45</v>
      </c>
      <c r="H81" s="5">
        <f t="shared" si="4"/>
        <v>854.45</v>
      </c>
      <c r="J81" s="5">
        <f t="shared" si="5"/>
        <v>375.95800000000003</v>
      </c>
      <c r="K81" s="5">
        <f t="shared" si="6"/>
        <v>0</v>
      </c>
      <c r="L81" s="5">
        <f t="shared" si="7"/>
        <v>56122.532799999964</v>
      </c>
    </row>
    <row r="82" spans="1:12" x14ac:dyDescent="0.25">
      <c r="A82" s="9">
        <v>41695</v>
      </c>
      <c r="B82" s="9">
        <v>41695</v>
      </c>
      <c r="C82" t="s">
        <v>22</v>
      </c>
      <c r="D82" s="10" t="s">
        <v>23</v>
      </c>
      <c r="E82" t="s">
        <v>94</v>
      </c>
      <c r="F82" s="5">
        <v>-8.84</v>
      </c>
      <c r="H82" s="5">
        <f t="shared" si="4"/>
        <v>-8.84</v>
      </c>
      <c r="J82" s="5">
        <f t="shared" si="5"/>
        <v>-3.8896000000000002</v>
      </c>
      <c r="K82" s="5">
        <f t="shared" si="6"/>
        <v>-3.8896000000000002</v>
      </c>
      <c r="L82" s="5">
        <f t="shared" si="7"/>
        <v>56135.262399999963</v>
      </c>
    </row>
    <row r="83" spans="1:12" x14ac:dyDescent="0.25">
      <c r="A83" s="9">
        <v>41698</v>
      </c>
      <c r="B83" s="9">
        <v>41698</v>
      </c>
      <c r="C83" t="s">
        <v>21</v>
      </c>
      <c r="D83" s="10" t="s">
        <v>19</v>
      </c>
      <c r="E83" t="s">
        <v>46</v>
      </c>
      <c r="G83" s="5">
        <v>1297.02</v>
      </c>
      <c r="H83" s="5">
        <f t="shared" si="4"/>
        <v>1297.02</v>
      </c>
      <c r="J83" s="5">
        <f t="shared" si="5"/>
        <v>0</v>
      </c>
      <c r="K83" s="5">
        <f t="shared" si="6"/>
        <v>0</v>
      </c>
      <c r="L83" s="5">
        <f t="shared" si="7"/>
        <v>54838.242399999966</v>
      </c>
    </row>
    <row r="84" spans="1:12" x14ac:dyDescent="0.25">
      <c r="A84" s="9">
        <v>41698</v>
      </c>
      <c r="B84" s="9">
        <v>41709</v>
      </c>
      <c r="C84" t="s">
        <v>22</v>
      </c>
      <c r="D84" s="10" t="s">
        <v>23</v>
      </c>
      <c r="E84" s="15" t="s">
        <v>96</v>
      </c>
      <c r="F84" s="5">
        <v>46.5</v>
      </c>
      <c r="H84" s="5">
        <f t="shared" si="4"/>
        <v>46.5</v>
      </c>
      <c r="J84" s="5">
        <f t="shared" si="5"/>
        <v>20.46</v>
      </c>
      <c r="K84" s="5">
        <f t="shared" si="6"/>
        <v>0</v>
      </c>
      <c r="L84" s="5">
        <f t="shared" si="7"/>
        <v>54791.742399999966</v>
      </c>
    </row>
    <row r="85" spans="1:12" x14ac:dyDescent="0.25">
      <c r="A85" s="9">
        <v>41698</v>
      </c>
      <c r="B85" s="9">
        <v>41709</v>
      </c>
      <c r="C85" t="s">
        <v>22</v>
      </c>
      <c r="D85" s="10" t="s">
        <v>23</v>
      </c>
      <c r="E85" s="15" t="s">
        <v>96</v>
      </c>
      <c r="F85" s="5">
        <v>131.82</v>
      </c>
      <c r="H85" s="5">
        <f t="shared" si="4"/>
        <v>131.82</v>
      </c>
      <c r="J85" s="5">
        <f t="shared" si="5"/>
        <v>58.000799999999998</v>
      </c>
      <c r="K85" s="5">
        <f t="shared" si="6"/>
        <v>0</v>
      </c>
      <c r="L85" s="5">
        <f t="shared" si="7"/>
        <v>54659.922399999967</v>
      </c>
    </row>
    <row r="86" spans="1:12" x14ac:dyDescent="0.25">
      <c r="A86" s="9">
        <v>41698</v>
      </c>
      <c r="B86" s="9">
        <v>41709</v>
      </c>
      <c r="C86" t="s">
        <v>22</v>
      </c>
      <c r="D86" s="10" t="s">
        <v>23</v>
      </c>
      <c r="E86" s="15" t="s">
        <v>96</v>
      </c>
      <c r="F86" s="5">
        <v>402.26</v>
      </c>
      <c r="H86" s="5">
        <f t="shared" si="4"/>
        <v>402.26</v>
      </c>
      <c r="J86" s="5">
        <f t="shared" si="5"/>
        <v>176.99439999999998</v>
      </c>
      <c r="K86" s="5">
        <f t="shared" si="6"/>
        <v>0</v>
      </c>
      <c r="L86" s="5">
        <f t="shared" si="7"/>
        <v>54257.662399999965</v>
      </c>
    </row>
    <row r="87" spans="1:12" x14ac:dyDescent="0.25">
      <c r="A87" s="9">
        <v>41698</v>
      </c>
      <c r="B87" s="9">
        <v>41709</v>
      </c>
      <c r="C87" t="s">
        <v>20</v>
      </c>
      <c r="D87" s="10" t="s">
        <v>23</v>
      </c>
      <c r="E87" s="11">
        <v>41671</v>
      </c>
      <c r="F87" s="5">
        <v>254.94</v>
      </c>
      <c r="H87" s="5">
        <f t="shared" si="4"/>
        <v>254.94</v>
      </c>
      <c r="J87" s="5">
        <f t="shared" si="5"/>
        <v>112.17359999999999</v>
      </c>
      <c r="K87" s="5">
        <f t="shared" si="6"/>
        <v>0</v>
      </c>
      <c r="L87" s="5">
        <f t="shared" si="7"/>
        <v>54002.722399999962</v>
      </c>
    </row>
    <row r="88" spans="1:12" x14ac:dyDescent="0.25">
      <c r="A88" s="9">
        <v>41718</v>
      </c>
      <c r="B88" s="9">
        <v>41718</v>
      </c>
      <c r="C88" t="s">
        <v>33</v>
      </c>
      <c r="D88" s="10" t="s">
        <v>23</v>
      </c>
      <c r="E88" t="s">
        <v>47</v>
      </c>
      <c r="F88" s="5">
        <f>254.8+85.44</f>
        <v>340.24</v>
      </c>
      <c r="H88" s="5">
        <f t="shared" si="4"/>
        <v>340.24</v>
      </c>
      <c r="J88" s="5">
        <f t="shared" si="5"/>
        <v>149.7056</v>
      </c>
      <c r="K88" s="5">
        <f t="shared" si="6"/>
        <v>0</v>
      </c>
      <c r="L88" s="5">
        <f t="shared" si="7"/>
        <v>53662.482399999964</v>
      </c>
    </row>
    <row r="89" spans="1:12" x14ac:dyDescent="0.25">
      <c r="A89" s="9">
        <v>41722</v>
      </c>
      <c r="B89" s="9">
        <v>41722</v>
      </c>
      <c r="C89" t="s">
        <v>48</v>
      </c>
      <c r="D89" s="10" t="s">
        <v>23</v>
      </c>
      <c r="E89" t="s">
        <v>49</v>
      </c>
      <c r="F89" s="5">
        <v>66.3</v>
      </c>
      <c r="H89" s="5">
        <f t="shared" si="4"/>
        <v>66.3</v>
      </c>
      <c r="J89" s="5">
        <f t="shared" si="5"/>
        <v>29.172000000000001</v>
      </c>
      <c r="K89" s="5">
        <f t="shared" si="6"/>
        <v>0</v>
      </c>
      <c r="L89" s="5">
        <f t="shared" si="7"/>
        <v>53596.182399999961</v>
      </c>
    </row>
    <row r="90" spans="1:12" x14ac:dyDescent="0.25">
      <c r="A90" s="9">
        <v>41725</v>
      </c>
      <c r="B90" s="9">
        <v>41725</v>
      </c>
      <c r="C90" t="s">
        <v>43</v>
      </c>
      <c r="D90" s="10" t="s">
        <v>23</v>
      </c>
      <c r="E90" t="s">
        <v>50</v>
      </c>
      <c r="F90" s="5">
        <v>82.81</v>
      </c>
      <c r="H90" s="5">
        <f t="shared" si="4"/>
        <v>82.81</v>
      </c>
      <c r="J90" s="5">
        <f t="shared" si="5"/>
        <v>36.436399999999999</v>
      </c>
      <c r="K90" s="5">
        <f t="shared" si="6"/>
        <v>0</v>
      </c>
      <c r="L90" s="5">
        <f t="shared" si="7"/>
        <v>53513.372399999964</v>
      </c>
    </row>
    <row r="91" spans="1:12" x14ac:dyDescent="0.25">
      <c r="A91" s="9">
        <v>41729</v>
      </c>
      <c r="B91" s="9">
        <v>41729</v>
      </c>
      <c r="C91" t="s">
        <v>21</v>
      </c>
      <c r="D91" s="10" t="s">
        <v>19</v>
      </c>
      <c r="E91" t="s">
        <v>51</v>
      </c>
      <c r="G91" s="5">
        <v>367.63</v>
      </c>
      <c r="H91" s="5">
        <f t="shared" si="4"/>
        <v>367.63</v>
      </c>
      <c r="J91" s="5">
        <f t="shared" si="5"/>
        <v>0</v>
      </c>
      <c r="K91" s="5">
        <f t="shared" si="6"/>
        <v>0</v>
      </c>
      <c r="L91" s="5">
        <f t="shared" si="7"/>
        <v>53145.742399999966</v>
      </c>
    </row>
    <row r="92" spans="1:12" x14ac:dyDescent="0.25">
      <c r="A92" s="9">
        <v>41729</v>
      </c>
      <c r="B92" s="9">
        <v>41740</v>
      </c>
      <c r="C92" t="s">
        <v>22</v>
      </c>
      <c r="D92" s="10" t="s">
        <v>23</v>
      </c>
      <c r="E92" s="15" t="s">
        <v>97</v>
      </c>
      <c r="F92" s="5">
        <v>38.299999999999997</v>
      </c>
      <c r="H92" s="5">
        <f t="shared" si="4"/>
        <v>38.299999999999997</v>
      </c>
      <c r="J92" s="5">
        <f t="shared" si="5"/>
        <v>16.852</v>
      </c>
      <c r="K92" s="5">
        <f t="shared" si="6"/>
        <v>0</v>
      </c>
      <c r="L92" s="5">
        <f t="shared" si="7"/>
        <v>53107.442399999964</v>
      </c>
    </row>
    <row r="93" spans="1:12" x14ac:dyDescent="0.25">
      <c r="A93" s="9">
        <v>41729</v>
      </c>
      <c r="B93" s="9">
        <v>41740</v>
      </c>
      <c r="C93" t="s">
        <v>22</v>
      </c>
      <c r="D93" s="10" t="s">
        <v>23</v>
      </c>
      <c r="E93" s="15" t="s">
        <v>97</v>
      </c>
      <c r="F93" s="5">
        <v>38.75</v>
      </c>
      <c r="H93" s="5">
        <f t="shared" si="4"/>
        <v>38.75</v>
      </c>
      <c r="J93" s="5">
        <f t="shared" si="5"/>
        <v>17.05</v>
      </c>
      <c r="K93" s="5">
        <f t="shared" si="6"/>
        <v>0</v>
      </c>
      <c r="L93" s="5">
        <f t="shared" si="7"/>
        <v>53068.692399999964</v>
      </c>
    </row>
    <row r="94" spans="1:12" x14ac:dyDescent="0.25">
      <c r="A94" s="9">
        <v>41729</v>
      </c>
      <c r="B94" s="9">
        <v>41740</v>
      </c>
      <c r="C94" t="s">
        <v>20</v>
      </c>
      <c r="D94" s="10" t="s">
        <v>23</v>
      </c>
      <c r="E94" s="11">
        <v>41699</v>
      </c>
      <c r="F94" s="5">
        <v>15.69</v>
      </c>
      <c r="H94" s="5">
        <f t="shared" si="4"/>
        <v>15.69</v>
      </c>
      <c r="J94" s="5">
        <f t="shared" si="5"/>
        <v>6.9036</v>
      </c>
      <c r="K94" s="5">
        <f t="shared" si="6"/>
        <v>0</v>
      </c>
      <c r="L94" s="5">
        <f t="shared" si="7"/>
        <v>53053.002399999961</v>
      </c>
    </row>
    <row r="95" spans="1:12" x14ac:dyDescent="0.25">
      <c r="A95" s="9">
        <v>41750</v>
      </c>
      <c r="B95" s="9">
        <v>41750</v>
      </c>
      <c r="C95" t="s">
        <v>22</v>
      </c>
      <c r="D95" s="10" t="s">
        <v>23</v>
      </c>
      <c r="E95" t="s">
        <v>94</v>
      </c>
      <c r="F95" s="5">
        <f>-(18+9.75+8.25)</f>
        <v>-36</v>
      </c>
      <c r="H95" s="5">
        <f t="shared" si="4"/>
        <v>-36</v>
      </c>
      <c r="J95" s="5">
        <f t="shared" si="5"/>
        <v>-15.84</v>
      </c>
      <c r="K95" s="5">
        <f t="shared" si="6"/>
        <v>-15.84</v>
      </c>
      <c r="L95" s="5">
        <f t="shared" si="7"/>
        <v>53104.842399999958</v>
      </c>
    </row>
    <row r="96" spans="1:12" x14ac:dyDescent="0.25">
      <c r="A96" s="9">
        <v>41773</v>
      </c>
      <c r="B96" s="9">
        <v>41773</v>
      </c>
      <c r="C96" t="s">
        <v>22</v>
      </c>
      <c r="D96" s="10" t="s">
        <v>23</v>
      </c>
      <c r="E96" t="s">
        <v>94</v>
      </c>
      <c r="F96" s="5">
        <v>16.5</v>
      </c>
      <c r="H96" s="5">
        <f t="shared" si="4"/>
        <v>16.5</v>
      </c>
      <c r="J96" s="5">
        <f t="shared" si="5"/>
        <v>7.26</v>
      </c>
      <c r="K96" s="5">
        <f t="shared" si="6"/>
        <v>0</v>
      </c>
      <c r="L96" s="5">
        <f t="shared" si="7"/>
        <v>53088.342399999958</v>
      </c>
    </row>
    <row r="97" spans="1:12" x14ac:dyDescent="0.25">
      <c r="A97" s="9">
        <v>41792</v>
      </c>
      <c r="B97" s="9">
        <v>41792</v>
      </c>
      <c r="C97" t="s">
        <v>38</v>
      </c>
      <c r="D97" s="10" t="s">
        <v>23</v>
      </c>
      <c r="E97" t="s">
        <v>39</v>
      </c>
      <c r="F97" s="5">
        <v>900</v>
      </c>
      <c r="H97" s="5">
        <f t="shared" si="4"/>
        <v>900</v>
      </c>
      <c r="J97" s="5">
        <f t="shared" si="5"/>
        <v>396</v>
      </c>
      <c r="K97" s="5">
        <f t="shared" si="6"/>
        <v>0</v>
      </c>
      <c r="L97" s="5">
        <f t="shared" si="7"/>
        <v>52188.342399999958</v>
      </c>
    </row>
    <row r="98" spans="1:12" x14ac:dyDescent="0.25">
      <c r="A98" s="9">
        <v>41781</v>
      </c>
      <c r="B98" s="9">
        <v>41781</v>
      </c>
      <c r="C98" t="s">
        <v>52</v>
      </c>
      <c r="D98" s="10" t="s">
        <v>23</v>
      </c>
      <c r="E98" t="s">
        <v>53</v>
      </c>
      <c r="F98" s="16">
        <v>315</v>
      </c>
      <c r="H98" s="5">
        <f t="shared" si="4"/>
        <v>315</v>
      </c>
      <c r="J98" s="5">
        <f t="shared" si="5"/>
        <v>138.6</v>
      </c>
      <c r="K98" s="5">
        <f t="shared" si="6"/>
        <v>0</v>
      </c>
      <c r="L98" s="5">
        <f t="shared" si="7"/>
        <v>51873.342399999958</v>
      </c>
    </row>
    <row r="99" spans="1:12" x14ac:dyDescent="0.25">
      <c r="A99" s="9">
        <v>41792</v>
      </c>
      <c r="B99" s="9">
        <v>41792</v>
      </c>
      <c r="C99" t="s">
        <v>52</v>
      </c>
      <c r="D99" s="10" t="s">
        <v>23</v>
      </c>
      <c r="E99" t="s">
        <v>54</v>
      </c>
      <c r="F99" s="16">
        <v>150</v>
      </c>
      <c r="H99" s="5">
        <f t="shared" si="4"/>
        <v>150</v>
      </c>
      <c r="J99" s="5">
        <f t="shared" si="5"/>
        <v>66</v>
      </c>
      <c r="K99" s="5">
        <f t="shared" si="6"/>
        <v>0</v>
      </c>
      <c r="L99" s="5">
        <f t="shared" si="7"/>
        <v>51723.342399999958</v>
      </c>
    </row>
    <row r="100" spans="1:12" x14ac:dyDescent="0.25">
      <c r="A100" s="9">
        <v>41773</v>
      </c>
      <c r="B100" s="9">
        <v>41773</v>
      </c>
      <c r="C100" t="s">
        <v>48</v>
      </c>
      <c r="D100" s="10" t="s">
        <v>23</v>
      </c>
      <c r="E100" s="12" t="s">
        <v>55</v>
      </c>
      <c r="F100" s="5">
        <v>40.56</v>
      </c>
      <c r="H100" s="5">
        <f t="shared" si="4"/>
        <v>40.56</v>
      </c>
      <c r="J100" s="5">
        <f t="shared" si="5"/>
        <v>17.846400000000003</v>
      </c>
      <c r="K100" s="5">
        <f t="shared" si="6"/>
        <v>0</v>
      </c>
      <c r="L100" s="5">
        <f t="shared" si="7"/>
        <v>51682.78239999996</v>
      </c>
    </row>
    <row r="101" spans="1:12" x14ac:dyDescent="0.25">
      <c r="A101" s="9">
        <v>41779</v>
      </c>
      <c r="B101" s="9">
        <v>41779</v>
      </c>
      <c r="C101" t="s">
        <v>56</v>
      </c>
      <c r="D101" s="10" t="s">
        <v>23</v>
      </c>
      <c r="E101" t="s">
        <v>42</v>
      </c>
      <c r="F101" s="5">
        <v>13.48</v>
      </c>
      <c r="H101" s="5">
        <f t="shared" si="4"/>
        <v>13.48</v>
      </c>
      <c r="J101" s="5">
        <f t="shared" si="5"/>
        <v>5.9312000000000005</v>
      </c>
      <c r="K101" s="5">
        <f t="shared" si="6"/>
        <v>0</v>
      </c>
      <c r="L101" s="5">
        <f t="shared" si="7"/>
        <v>51669.302399999957</v>
      </c>
    </row>
    <row r="102" spans="1:12" x14ac:dyDescent="0.25">
      <c r="A102" s="9">
        <v>41747</v>
      </c>
      <c r="B102" s="9">
        <v>41747</v>
      </c>
      <c r="C102" t="s">
        <v>43</v>
      </c>
      <c r="D102" s="10" t="s">
        <v>23</v>
      </c>
      <c r="E102" t="s">
        <v>50</v>
      </c>
      <c r="F102" s="5">
        <v>5.05</v>
      </c>
      <c r="H102" s="5">
        <f t="shared" si="4"/>
        <v>5.05</v>
      </c>
      <c r="J102" s="5">
        <f t="shared" si="5"/>
        <v>2.222</v>
      </c>
      <c r="K102" s="5">
        <f t="shared" si="6"/>
        <v>0</v>
      </c>
      <c r="L102" s="5">
        <f t="shared" si="7"/>
        <v>51664.252399999954</v>
      </c>
    </row>
    <row r="103" spans="1:12" x14ac:dyDescent="0.25">
      <c r="A103" s="9">
        <v>41793</v>
      </c>
      <c r="B103" s="9">
        <v>41793</v>
      </c>
      <c r="C103" t="s">
        <v>57</v>
      </c>
      <c r="D103" s="10" t="s">
        <v>23</v>
      </c>
      <c r="E103" t="s">
        <v>58</v>
      </c>
      <c r="F103" s="5">
        <v>182</v>
      </c>
      <c r="H103" s="5">
        <f t="shared" si="4"/>
        <v>182</v>
      </c>
      <c r="J103" s="5">
        <f t="shared" si="5"/>
        <v>80.08</v>
      </c>
      <c r="K103" s="5">
        <f t="shared" si="6"/>
        <v>0</v>
      </c>
      <c r="L103" s="5">
        <f t="shared" si="7"/>
        <v>51482.252399999954</v>
      </c>
    </row>
    <row r="104" spans="1:12" x14ac:dyDescent="0.25">
      <c r="A104" s="9">
        <v>41780</v>
      </c>
      <c r="B104" s="9">
        <v>41780</v>
      </c>
      <c r="C104" t="s">
        <v>59</v>
      </c>
      <c r="D104" s="10" t="s">
        <v>23</v>
      </c>
      <c r="E104" t="s">
        <v>98</v>
      </c>
      <c r="F104" s="5">
        <v>425</v>
      </c>
      <c r="H104" s="5">
        <f t="shared" si="4"/>
        <v>425</v>
      </c>
      <c r="J104" s="5">
        <f t="shared" si="5"/>
        <v>187</v>
      </c>
      <c r="K104" s="5">
        <f t="shared" si="6"/>
        <v>0</v>
      </c>
      <c r="L104" s="5">
        <f t="shared" si="7"/>
        <v>51057.252399999954</v>
      </c>
    </row>
    <row r="105" spans="1:12" x14ac:dyDescent="0.25">
      <c r="A105" s="9">
        <v>41792</v>
      </c>
      <c r="B105" s="9">
        <v>41792</v>
      </c>
      <c r="C105" t="s">
        <v>60</v>
      </c>
      <c r="D105" s="10" t="s">
        <v>23</v>
      </c>
      <c r="E105" t="s">
        <v>61</v>
      </c>
      <c r="F105" s="5">
        <v>119</v>
      </c>
      <c r="H105" s="5">
        <f t="shared" si="4"/>
        <v>119</v>
      </c>
      <c r="J105" s="5">
        <f t="shared" si="5"/>
        <v>52.36</v>
      </c>
      <c r="K105" s="5">
        <f t="shared" si="6"/>
        <v>0</v>
      </c>
      <c r="L105" s="5">
        <f t="shared" si="7"/>
        <v>50938.252399999954</v>
      </c>
    </row>
    <row r="106" spans="1:12" x14ac:dyDescent="0.25">
      <c r="A106" s="9">
        <v>41792</v>
      </c>
      <c r="B106" s="9">
        <v>41792</v>
      </c>
      <c r="C106" t="s">
        <v>60</v>
      </c>
      <c r="D106" s="10" t="s">
        <v>23</v>
      </c>
      <c r="E106" t="s">
        <v>62</v>
      </c>
      <c r="F106" s="5">
        <v>28</v>
      </c>
      <c r="H106" s="5">
        <f t="shared" si="4"/>
        <v>28</v>
      </c>
      <c r="J106" s="5">
        <f t="shared" si="5"/>
        <v>12.32</v>
      </c>
      <c r="K106" s="5">
        <f t="shared" si="6"/>
        <v>0</v>
      </c>
      <c r="L106" s="5">
        <f t="shared" si="7"/>
        <v>50910.252399999954</v>
      </c>
    </row>
    <row r="107" spans="1:12" x14ac:dyDescent="0.25">
      <c r="A107" s="9">
        <v>41759</v>
      </c>
      <c r="B107" s="9">
        <v>41759</v>
      </c>
      <c r="C107" t="s">
        <v>21</v>
      </c>
      <c r="D107" s="10" t="s">
        <v>19</v>
      </c>
      <c r="E107" t="s">
        <v>63</v>
      </c>
      <c r="G107" s="5">
        <v>242.48</v>
      </c>
      <c r="H107" s="5">
        <f t="shared" si="4"/>
        <v>242.48</v>
      </c>
      <c r="J107" s="5">
        <f t="shared" si="5"/>
        <v>0</v>
      </c>
      <c r="K107" s="5">
        <f t="shared" si="6"/>
        <v>0</v>
      </c>
      <c r="L107" s="5">
        <f t="shared" si="7"/>
        <v>50667.772399999951</v>
      </c>
    </row>
    <row r="108" spans="1:12" x14ac:dyDescent="0.25">
      <c r="A108" s="9">
        <v>41792</v>
      </c>
      <c r="B108" s="9">
        <v>41792</v>
      </c>
      <c r="C108" t="s">
        <v>18</v>
      </c>
      <c r="D108" s="10" t="s">
        <v>19</v>
      </c>
      <c r="E108" t="s">
        <v>64</v>
      </c>
      <c r="F108" s="5">
        <v>2354.65</v>
      </c>
      <c r="H108" s="5">
        <f t="shared" si="4"/>
        <v>2354.65</v>
      </c>
      <c r="J108" s="5">
        <f t="shared" si="5"/>
        <v>0</v>
      </c>
      <c r="K108" s="5">
        <f t="shared" si="6"/>
        <v>0</v>
      </c>
      <c r="L108" s="5">
        <f t="shared" si="7"/>
        <v>48313.122399999949</v>
      </c>
    </row>
    <row r="109" spans="1:12" x14ac:dyDescent="0.25">
      <c r="A109" s="9">
        <v>41792</v>
      </c>
      <c r="B109" s="9">
        <v>41792</v>
      </c>
      <c r="C109" t="s">
        <v>18</v>
      </c>
      <c r="D109" s="10" t="s">
        <v>19</v>
      </c>
      <c r="E109" t="s">
        <v>65</v>
      </c>
      <c r="F109" s="5">
        <v>349.3</v>
      </c>
      <c r="H109" s="5">
        <f t="shared" si="4"/>
        <v>349.3</v>
      </c>
      <c r="J109" s="5">
        <f t="shared" si="5"/>
        <v>0</v>
      </c>
      <c r="K109" s="5">
        <f t="shared" si="6"/>
        <v>0</v>
      </c>
      <c r="L109" s="5">
        <f t="shared" si="7"/>
        <v>47963.822399999946</v>
      </c>
    </row>
    <row r="110" spans="1:12" x14ac:dyDescent="0.25">
      <c r="A110" s="9">
        <v>41766</v>
      </c>
      <c r="B110" s="9">
        <v>41766</v>
      </c>
      <c r="C110" t="s">
        <v>18</v>
      </c>
      <c r="D110" s="10" t="s">
        <v>19</v>
      </c>
      <c r="E110" t="s">
        <v>98</v>
      </c>
      <c r="F110" s="5">
        <f>40+368</f>
        <v>408</v>
      </c>
      <c r="H110" s="5">
        <f t="shared" si="4"/>
        <v>408</v>
      </c>
      <c r="J110" s="5">
        <f t="shared" si="5"/>
        <v>0</v>
      </c>
      <c r="K110" s="5">
        <f t="shared" si="6"/>
        <v>0</v>
      </c>
      <c r="L110" s="5">
        <f t="shared" si="7"/>
        <v>47555.822399999946</v>
      </c>
    </row>
    <row r="111" spans="1:12" x14ac:dyDescent="0.25">
      <c r="A111" s="9">
        <v>41796</v>
      </c>
      <c r="B111" s="9">
        <v>41796</v>
      </c>
      <c r="C111" t="s">
        <v>71</v>
      </c>
      <c r="D111" s="10" t="s">
        <v>23</v>
      </c>
      <c r="E111" t="s">
        <v>77</v>
      </c>
      <c r="F111" s="5">
        <f>55.79+12.99+246.63+28.48</f>
        <v>343.89</v>
      </c>
      <c r="H111" s="5">
        <f t="shared" si="4"/>
        <v>343.89</v>
      </c>
      <c r="J111" s="5">
        <f t="shared" si="5"/>
        <v>151.3116</v>
      </c>
      <c r="K111" s="5">
        <f t="shared" si="6"/>
        <v>0</v>
      </c>
      <c r="L111" s="5">
        <f t="shared" si="7"/>
        <v>47211.932399999947</v>
      </c>
    </row>
    <row r="112" spans="1:12" x14ac:dyDescent="0.25">
      <c r="A112" s="9">
        <v>41759</v>
      </c>
      <c r="B112" s="9">
        <v>41770</v>
      </c>
      <c r="C112" t="s">
        <v>22</v>
      </c>
      <c r="D112" s="10" t="s">
        <v>23</v>
      </c>
      <c r="E112" s="15" t="s">
        <v>99</v>
      </c>
      <c r="F112" s="5">
        <v>390.2</v>
      </c>
      <c r="H112" s="5">
        <f t="shared" si="4"/>
        <v>390.2</v>
      </c>
      <c r="J112" s="5">
        <f t="shared" si="5"/>
        <v>171.68799999999999</v>
      </c>
      <c r="K112" s="5">
        <f t="shared" si="6"/>
        <v>0</v>
      </c>
      <c r="L112" s="5">
        <f t="shared" si="7"/>
        <v>46821.73239999995</v>
      </c>
    </row>
    <row r="113" spans="1:16" x14ac:dyDescent="0.25">
      <c r="A113" s="9">
        <v>41759</v>
      </c>
      <c r="B113" s="9">
        <v>41770</v>
      </c>
      <c r="C113" t="s">
        <v>22</v>
      </c>
      <c r="D113" s="10" t="s">
        <v>23</v>
      </c>
      <c r="E113" s="15" t="s">
        <v>99</v>
      </c>
      <c r="F113" s="5">
        <v>43.29</v>
      </c>
      <c r="H113" s="5">
        <f t="shared" si="4"/>
        <v>43.29</v>
      </c>
      <c r="J113" s="5">
        <f t="shared" si="5"/>
        <v>19.047599999999999</v>
      </c>
      <c r="K113" s="5">
        <f t="shared" si="6"/>
        <v>0</v>
      </c>
      <c r="L113" s="5">
        <f t="shared" si="7"/>
        <v>46778.442399999949</v>
      </c>
    </row>
    <row r="114" spans="1:16" x14ac:dyDescent="0.25">
      <c r="A114" s="9">
        <v>41759</v>
      </c>
      <c r="B114" s="9">
        <v>41770</v>
      </c>
      <c r="C114" t="s">
        <v>22</v>
      </c>
      <c r="D114" s="10" t="s">
        <v>23</v>
      </c>
      <c r="E114" s="15" t="s">
        <v>99</v>
      </c>
      <c r="H114" s="5">
        <f t="shared" si="4"/>
        <v>0</v>
      </c>
      <c r="I114" s="5">
        <v>16.53</v>
      </c>
      <c r="J114" s="5">
        <f t="shared" si="5"/>
        <v>7.2732000000000001</v>
      </c>
      <c r="K114" s="5">
        <f t="shared" si="6"/>
        <v>23.8032</v>
      </c>
      <c r="L114" s="5">
        <f t="shared" si="7"/>
        <v>46754.639199999947</v>
      </c>
    </row>
    <row r="115" spans="1:16" x14ac:dyDescent="0.25">
      <c r="A115" s="9">
        <v>41790</v>
      </c>
      <c r="B115" s="9">
        <v>41801</v>
      </c>
      <c r="C115" t="s">
        <v>22</v>
      </c>
      <c r="D115" s="10" t="s">
        <v>23</v>
      </c>
      <c r="E115" s="15" t="s">
        <v>100</v>
      </c>
      <c r="H115" s="5">
        <f t="shared" si="4"/>
        <v>0</v>
      </c>
      <c r="I115" s="5">
        <v>133.07</v>
      </c>
      <c r="J115" s="5">
        <f t="shared" si="5"/>
        <v>58.550799999999995</v>
      </c>
      <c r="K115" s="5">
        <f t="shared" si="6"/>
        <v>191.62079999999997</v>
      </c>
      <c r="L115" s="5">
        <f t="shared" si="7"/>
        <v>46563.01839999995</v>
      </c>
    </row>
    <row r="116" spans="1:16" x14ac:dyDescent="0.25">
      <c r="A116" s="9">
        <v>41790</v>
      </c>
      <c r="B116" s="9">
        <v>41801</v>
      </c>
      <c r="C116" t="s">
        <v>22</v>
      </c>
      <c r="D116" s="10" t="s">
        <v>23</v>
      </c>
      <c r="E116" s="15" t="s">
        <v>100</v>
      </c>
      <c r="H116" s="5">
        <f t="shared" si="4"/>
        <v>0</v>
      </c>
      <c r="I116" s="5">
        <v>144.44999999999999</v>
      </c>
      <c r="J116" s="5">
        <f t="shared" si="5"/>
        <v>63.557999999999993</v>
      </c>
      <c r="K116" s="5">
        <f t="shared" si="6"/>
        <v>208.00799999999998</v>
      </c>
      <c r="L116" s="5">
        <f t="shared" si="7"/>
        <v>46355.010399999948</v>
      </c>
    </row>
    <row r="117" spans="1:16" x14ac:dyDescent="0.25">
      <c r="A117" s="9">
        <v>41759</v>
      </c>
      <c r="B117" s="9">
        <v>41770</v>
      </c>
      <c r="C117" t="s">
        <v>20</v>
      </c>
      <c r="D117" s="10" t="s">
        <v>23</v>
      </c>
      <c r="E117" s="11">
        <v>41730</v>
      </c>
      <c r="F117" s="5">
        <v>226.2</v>
      </c>
      <c r="H117" s="5">
        <f t="shared" si="4"/>
        <v>226.2</v>
      </c>
      <c r="J117" s="5">
        <f t="shared" si="5"/>
        <v>99.527999999999992</v>
      </c>
      <c r="K117" s="5">
        <f t="shared" si="6"/>
        <v>0</v>
      </c>
      <c r="L117" s="5">
        <f t="shared" si="7"/>
        <v>46128.810399999951</v>
      </c>
    </row>
    <row r="118" spans="1:16" x14ac:dyDescent="0.25">
      <c r="A118" s="9">
        <v>41790</v>
      </c>
      <c r="B118" s="9">
        <v>41801</v>
      </c>
      <c r="C118" t="s">
        <v>20</v>
      </c>
      <c r="D118" s="10" t="s">
        <v>23</v>
      </c>
      <c r="E118" s="11">
        <v>41760</v>
      </c>
      <c r="H118" s="5">
        <f t="shared" si="4"/>
        <v>0</v>
      </c>
      <c r="I118" s="5">
        <v>112.84</v>
      </c>
      <c r="J118" s="5">
        <f t="shared" si="5"/>
        <v>49.6496</v>
      </c>
      <c r="K118" s="5">
        <f t="shared" si="6"/>
        <v>162.4896</v>
      </c>
      <c r="L118" s="5">
        <f t="shared" si="7"/>
        <v>45966.32079999995</v>
      </c>
    </row>
    <row r="119" spans="1:16" x14ac:dyDescent="0.25">
      <c r="A119" s="9">
        <v>41790</v>
      </c>
      <c r="B119" s="9">
        <v>41790</v>
      </c>
      <c r="C119" t="s">
        <v>21</v>
      </c>
      <c r="D119" s="10" t="s">
        <v>19</v>
      </c>
      <c r="E119" t="s">
        <v>75</v>
      </c>
      <c r="G119" s="5">
        <v>508.3</v>
      </c>
      <c r="H119" s="5">
        <f t="shared" si="4"/>
        <v>508.3</v>
      </c>
      <c r="I119" s="14"/>
      <c r="J119" s="5">
        <f t="shared" si="5"/>
        <v>0</v>
      </c>
      <c r="K119" s="5">
        <f t="shared" si="6"/>
        <v>0</v>
      </c>
      <c r="L119" s="5">
        <f t="shared" si="7"/>
        <v>45458.020799999947</v>
      </c>
      <c r="O119" s="14"/>
    </row>
    <row r="120" spans="1:16" x14ac:dyDescent="0.25">
      <c r="A120" s="9">
        <v>41809</v>
      </c>
      <c r="B120" s="9">
        <v>41809</v>
      </c>
      <c r="C120" t="s">
        <v>18</v>
      </c>
      <c r="D120" s="10" t="s">
        <v>19</v>
      </c>
      <c r="E120" t="s">
        <v>84</v>
      </c>
      <c r="F120" s="5">
        <f>297+198+198+198+198</f>
        <v>1089</v>
      </c>
      <c r="H120" s="5">
        <f t="shared" si="4"/>
        <v>1089</v>
      </c>
      <c r="I120" s="14"/>
      <c r="J120" s="5">
        <f t="shared" si="5"/>
        <v>0</v>
      </c>
      <c r="K120" s="5">
        <f t="shared" si="6"/>
        <v>0</v>
      </c>
      <c r="L120" s="5">
        <f t="shared" si="7"/>
        <v>44369.020799999947</v>
      </c>
      <c r="O120" s="14"/>
    </row>
    <row r="121" spans="1:16" x14ac:dyDescent="0.25">
      <c r="A121" s="9">
        <v>41809</v>
      </c>
      <c r="B121" s="9">
        <v>41809</v>
      </c>
      <c r="C121" t="s">
        <v>18</v>
      </c>
      <c r="D121" s="10" t="s">
        <v>19</v>
      </c>
      <c r="E121" t="s">
        <v>98</v>
      </c>
      <c r="F121" s="5">
        <v>297</v>
      </c>
      <c r="H121" s="5">
        <f t="shared" ref="H121:H164" si="8">F121+G121</f>
        <v>297</v>
      </c>
      <c r="I121" s="14"/>
      <c r="J121" s="5">
        <f t="shared" ref="J121:J164" si="9">IF(G121=0, IF(D121="Y", (F121*$G$5) + (I121*$G$5), 0), 0)</f>
        <v>0</v>
      </c>
      <c r="K121" s="5">
        <f t="shared" ref="K121:K164" si="10">IF(H121&gt;0, 0, I121+J121)</f>
        <v>0</v>
      </c>
      <c r="L121" s="5">
        <f t="shared" ref="L121:L164" si="11">L120-H121-K121</f>
        <v>44072.020799999947</v>
      </c>
      <c r="O121" s="14"/>
      <c r="P121" s="5"/>
    </row>
    <row r="122" spans="1:16" x14ac:dyDescent="0.25">
      <c r="A122" s="9">
        <v>41813</v>
      </c>
      <c r="B122" s="9">
        <v>41813</v>
      </c>
      <c r="C122" t="s">
        <v>52</v>
      </c>
      <c r="D122" s="10" t="s">
        <v>23</v>
      </c>
      <c r="E122" t="s">
        <v>70</v>
      </c>
      <c r="F122" s="5">
        <v>790</v>
      </c>
      <c r="H122" s="5">
        <f t="shared" si="8"/>
        <v>790</v>
      </c>
      <c r="I122" s="13"/>
      <c r="J122" s="5">
        <f t="shared" si="9"/>
        <v>347.6</v>
      </c>
      <c r="K122" s="5">
        <f t="shared" si="10"/>
        <v>0</v>
      </c>
      <c r="L122" s="5">
        <f t="shared" si="11"/>
        <v>43282.020799999947</v>
      </c>
    </row>
    <row r="123" spans="1:16" x14ac:dyDescent="0.25">
      <c r="A123" s="9">
        <v>41809</v>
      </c>
      <c r="B123" s="9">
        <v>41809</v>
      </c>
      <c r="D123" s="10" t="s">
        <v>23</v>
      </c>
      <c r="E123" t="s">
        <v>78</v>
      </c>
      <c r="F123" s="5">
        <f>48+24.48+22.12+15.91</f>
        <v>110.51</v>
      </c>
      <c r="H123" s="5">
        <f t="shared" si="8"/>
        <v>110.51</v>
      </c>
      <c r="I123" s="13"/>
      <c r="J123" s="5">
        <f t="shared" si="9"/>
        <v>48.624400000000001</v>
      </c>
      <c r="K123" s="5">
        <f t="shared" si="10"/>
        <v>0</v>
      </c>
      <c r="L123" s="5">
        <f t="shared" si="11"/>
        <v>43171.510799999945</v>
      </c>
    </row>
    <row r="124" spans="1:16" x14ac:dyDescent="0.25">
      <c r="A124" s="9">
        <v>41809</v>
      </c>
      <c r="B124" s="9">
        <v>41809</v>
      </c>
      <c r="C124" t="s">
        <v>18</v>
      </c>
      <c r="D124" s="10" t="s">
        <v>19</v>
      </c>
      <c r="E124" t="s">
        <v>66</v>
      </c>
      <c r="F124" s="5">
        <f>334.93-18.6</f>
        <v>316.33</v>
      </c>
      <c r="H124" s="5">
        <f t="shared" si="8"/>
        <v>316.33</v>
      </c>
      <c r="I124" s="13"/>
      <c r="J124" s="5">
        <f t="shared" si="9"/>
        <v>0</v>
      </c>
      <c r="K124" s="5">
        <f t="shared" si="10"/>
        <v>0</v>
      </c>
      <c r="L124" s="5">
        <f t="shared" si="11"/>
        <v>42855.180799999944</v>
      </c>
    </row>
    <row r="125" spans="1:16" x14ac:dyDescent="0.25">
      <c r="A125" s="9">
        <v>41809</v>
      </c>
      <c r="B125" s="9">
        <v>41809</v>
      </c>
      <c r="D125" s="10" t="s">
        <v>23</v>
      </c>
      <c r="E125" t="s">
        <v>79</v>
      </c>
      <c r="F125" s="5">
        <v>18.600000000000001</v>
      </c>
      <c r="H125" s="5">
        <f t="shared" si="8"/>
        <v>18.600000000000001</v>
      </c>
      <c r="I125" s="13"/>
      <c r="J125" s="5">
        <f t="shared" si="9"/>
        <v>8.1840000000000011</v>
      </c>
      <c r="K125" s="5">
        <f t="shared" si="10"/>
        <v>0</v>
      </c>
      <c r="L125" s="5">
        <f t="shared" si="11"/>
        <v>42836.580799999945</v>
      </c>
    </row>
    <row r="126" spans="1:16" x14ac:dyDescent="0.25">
      <c r="A126" s="9">
        <v>41809</v>
      </c>
      <c r="B126" s="9">
        <v>41809</v>
      </c>
      <c r="C126" t="s">
        <v>33</v>
      </c>
      <c r="D126" s="10" t="s">
        <v>23</v>
      </c>
      <c r="E126" t="s">
        <v>80</v>
      </c>
      <c r="F126" s="5">
        <v>130</v>
      </c>
      <c r="H126" s="5">
        <f t="shared" si="8"/>
        <v>130</v>
      </c>
      <c r="I126" s="13"/>
      <c r="J126" s="5">
        <f t="shared" si="9"/>
        <v>57.2</v>
      </c>
      <c r="K126" s="5">
        <f t="shared" si="10"/>
        <v>0</v>
      </c>
      <c r="L126" s="5">
        <f t="shared" si="11"/>
        <v>42706.580799999945</v>
      </c>
    </row>
    <row r="127" spans="1:16" x14ac:dyDescent="0.25">
      <c r="A127" s="9">
        <v>41809</v>
      </c>
      <c r="B127" s="9">
        <v>41809</v>
      </c>
      <c r="D127" s="10" t="s">
        <v>23</v>
      </c>
      <c r="E127" t="s">
        <v>67</v>
      </c>
      <c r="F127" s="5">
        <v>64.75</v>
      </c>
      <c r="H127" s="5">
        <f t="shared" si="8"/>
        <v>64.75</v>
      </c>
      <c r="J127" s="5">
        <f t="shared" si="9"/>
        <v>28.49</v>
      </c>
      <c r="K127" s="5">
        <f t="shared" si="10"/>
        <v>0</v>
      </c>
      <c r="L127" s="5">
        <f t="shared" si="11"/>
        <v>42641.830799999945</v>
      </c>
    </row>
    <row r="128" spans="1:16" x14ac:dyDescent="0.25">
      <c r="A128" s="9">
        <v>41807</v>
      </c>
      <c r="B128" s="9">
        <v>41807</v>
      </c>
      <c r="C128" t="s">
        <v>27</v>
      </c>
      <c r="D128" s="10" t="s">
        <v>23</v>
      </c>
      <c r="E128" t="s">
        <v>68</v>
      </c>
      <c r="H128" s="5">
        <f t="shared" si="8"/>
        <v>0</v>
      </c>
      <c r="I128" s="13">
        <v>30</v>
      </c>
      <c r="J128" s="5">
        <f t="shared" si="9"/>
        <v>13.2</v>
      </c>
      <c r="K128" s="5">
        <f t="shared" si="10"/>
        <v>43.2</v>
      </c>
      <c r="L128" s="5">
        <f t="shared" si="11"/>
        <v>42598.630799999948</v>
      </c>
    </row>
    <row r="129" spans="1:12" x14ac:dyDescent="0.25">
      <c r="A129" s="9">
        <v>41809</v>
      </c>
      <c r="B129" s="9">
        <v>41809</v>
      </c>
      <c r="C129" t="s">
        <v>59</v>
      </c>
      <c r="D129" s="10" t="s">
        <v>23</v>
      </c>
      <c r="E129" t="s">
        <v>98</v>
      </c>
      <c r="F129" s="5">
        <f>52.56+388.3+172.28+34</f>
        <v>647.14</v>
      </c>
      <c r="H129" s="5">
        <f t="shared" si="8"/>
        <v>647.14</v>
      </c>
      <c r="I129" s="13"/>
      <c r="J129" s="5">
        <f t="shared" si="9"/>
        <v>284.74160000000001</v>
      </c>
      <c r="K129" s="5">
        <f t="shared" si="10"/>
        <v>0</v>
      </c>
      <c r="L129" s="5">
        <f t="shared" si="11"/>
        <v>41951.490799999949</v>
      </c>
    </row>
    <row r="130" spans="1:12" x14ac:dyDescent="0.25">
      <c r="A130" s="9">
        <v>41809</v>
      </c>
      <c r="B130" s="9">
        <v>41809</v>
      </c>
      <c r="C130" t="s">
        <v>59</v>
      </c>
      <c r="D130" s="10" t="s">
        <v>23</v>
      </c>
      <c r="E130" t="s">
        <v>98</v>
      </c>
      <c r="F130" s="5">
        <f>34.62+36.59+56.41+60+75.15+36+55.72+42.6+54.09+36+134.39+297+166.79+566.07+273</f>
        <v>1924.4300000000003</v>
      </c>
      <c r="H130" s="5">
        <f t="shared" si="8"/>
        <v>1924.4300000000003</v>
      </c>
      <c r="I130" s="13"/>
      <c r="J130" s="5">
        <f t="shared" si="9"/>
        <v>846.74920000000009</v>
      </c>
      <c r="K130" s="5">
        <f t="shared" si="10"/>
        <v>0</v>
      </c>
      <c r="L130" s="5">
        <f t="shared" si="11"/>
        <v>40027.060799999948</v>
      </c>
    </row>
    <row r="131" spans="1:12" x14ac:dyDescent="0.25">
      <c r="A131" s="9">
        <v>41792</v>
      </c>
      <c r="B131" s="9">
        <v>41792</v>
      </c>
      <c r="C131" t="s">
        <v>52</v>
      </c>
      <c r="D131" s="10" t="s">
        <v>23</v>
      </c>
      <c r="E131" t="s">
        <v>69</v>
      </c>
      <c r="F131" s="5">
        <v>30.64</v>
      </c>
      <c r="H131" s="5">
        <f t="shared" si="8"/>
        <v>30.64</v>
      </c>
      <c r="J131" s="5">
        <f t="shared" si="9"/>
        <v>13.4816</v>
      </c>
      <c r="K131" s="5">
        <f t="shared" si="10"/>
        <v>0</v>
      </c>
      <c r="L131" s="5">
        <f t="shared" si="11"/>
        <v>39996.420799999949</v>
      </c>
    </row>
    <row r="132" spans="1:12" x14ac:dyDescent="0.25">
      <c r="A132" s="9">
        <v>41803</v>
      </c>
      <c r="B132" s="9">
        <v>41803</v>
      </c>
      <c r="C132" t="s">
        <v>72</v>
      </c>
      <c r="D132" s="10" t="s">
        <v>23</v>
      </c>
      <c r="E132" t="s">
        <v>73</v>
      </c>
      <c r="F132" s="5">
        <v>100</v>
      </c>
      <c r="H132" s="5">
        <f t="shared" si="8"/>
        <v>100</v>
      </c>
      <c r="J132" s="5">
        <f t="shared" si="9"/>
        <v>44</v>
      </c>
      <c r="K132" s="5">
        <f t="shared" si="10"/>
        <v>0</v>
      </c>
      <c r="L132" s="5">
        <f t="shared" si="11"/>
        <v>39896.420799999949</v>
      </c>
    </row>
    <row r="133" spans="1:12" x14ac:dyDescent="0.25">
      <c r="A133" s="9">
        <v>41809</v>
      </c>
      <c r="B133" s="9">
        <v>41813</v>
      </c>
      <c r="C133" t="s">
        <v>60</v>
      </c>
      <c r="D133" s="10" t="s">
        <v>23</v>
      </c>
      <c r="E133" t="s">
        <v>74</v>
      </c>
      <c r="F133" s="5">
        <v>6</v>
      </c>
      <c r="H133" s="5">
        <f t="shared" si="8"/>
        <v>6</v>
      </c>
      <c r="J133" s="5">
        <f t="shared" si="9"/>
        <v>2.64</v>
      </c>
      <c r="K133" s="5">
        <f t="shared" si="10"/>
        <v>0</v>
      </c>
      <c r="L133" s="5">
        <f t="shared" si="11"/>
        <v>39890.420799999949</v>
      </c>
    </row>
    <row r="134" spans="1:12" x14ac:dyDescent="0.25">
      <c r="A134" s="9">
        <v>41809</v>
      </c>
      <c r="B134" s="9">
        <v>41813</v>
      </c>
      <c r="C134" t="s">
        <v>18</v>
      </c>
      <c r="D134" s="10" t="s">
        <v>19</v>
      </c>
      <c r="E134" t="s">
        <v>76</v>
      </c>
      <c r="F134" s="5">
        <v>100</v>
      </c>
      <c r="H134" s="5">
        <f t="shared" si="8"/>
        <v>100</v>
      </c>
      <c r="J134" s="5">
        <f t="shared" si="9"/>
        <v>0</v>
      </c>
      <c r="K134" s="5">
        <f t="shared" si="10"/>
        <v>0</v>
      </c>
      <c r="L134" s="5">
        <f t="shared" si="11"/>
        <v>39790.420799999949</v>
      </c>
    </row>
    <row r="135" spans="1:12" x14ac:dyDescent="0.25">
      <c r="A135" s="9">
        <v>41809</v>
      </c>
      <c r="B135" s="9">
        <v>41815</v>
      </c>
      <c r="C135" t="s">
        <v>18</v>
      </c>
      <c r="D135" s="10" t="s">
        <v>19</v>
      </c>
      <c r="E135" t="s">
        <v>101</v>
      </c>
      <c r="F135" s="5">
        <v>86</v>
      </c>
      <c r="H135" s="5">
        <f t="shared" si="8"/>
        <v>86</v>
      </c>
      <c r="J135" s="5">
        <f t="shared" si="9"/>
        <v>0</v>
      </c>
      <c r="K135" s="5">
        <f t="shared" si="10"/>
        <v>0</v>
      </c>
      <c r="L135" s="5">
        <f t="shared" si="11"/>
        <v>39704.420799999949</v>
      </c>
    </row>
    <row r="136" spans="1:12" x14ac:dyDescent="0.25">
      <c r="A136" s="9">
        <v>41809</v>
      </c>
      <c r="C136" t="s">
        <v>18</v>
      </c>
      <c r="D136" s="10" t="s">
        <v>19</v>
      </c>
      <c r="E136" t="s">
        <v>101</v>
      </c>
      <c r="F136" s="5">
        <v>445.96</v>
      </c>
      <c r="H136" s="5">
        <f t="shared" si="8"/>
        <v>445.96</v>
      </c>
      <c r="J136" s="5">
        <f t="shared" si="9"/>
        <v>0</v>
      </c>
      <c r="K136" s="5">
        <f t="shared" si="10"/>
        <v>0</v>
      </c>
      <c r="L136" s="5">
        <f t="shared" si="11"/>
        <v>39258.46079999995</v>
      </c>
    </row>
    <row r="137" spans="1:12" x14ac:dyDescent="0.25">
      <c r="A137" s="9">
        <v>41809</v>
      </c>
      <c r="C137" t="s">
        <v>18</v>
      </c>
      <c r="D137" s="10" t="s">
        <v>19</v>
      </c>
      <c r="E137" t="s">
        <v>101</v>
      </c>
      <c r="F137" s="5">
        <v>407.35</v>
      </c>
      <c r="H137" s="5">
        <f t="shared" si="8"/>
        <v>407.35</v>
      </c>
      <c r="J137" s="5">
        <f t="shared" si="9"/>
        <v>0</v>
      </c>
      <c r="K137" s="5">
        <f t="shared" si="10"/>
        <v>0</v>
      </c>
      <c r="L137" s="5">
        <f t="shared" si="11"/>
        <v>38851.110799999951</v>
      </c>
    </row>
    <row r="138" spans="1:12" x14ac:dyDescent="0.25">
      <c r="A138" s="9">
        <v>41809</v>
      </c>
      <c r="C138" t="s">
        <v>18</v>
      </c>
      <c r="D138" s="10" t="s">
        <v>19</v>
      </c>
      <c r="E138" t="s">
        <v>101</v>
      </c>
      <c r="F138" s="5">
        <v>321.52</v>
      </c>
      <c r="H138" s="5">
        <f t="shared" si="8"/>
        <v>321.52</v>
      </c>
      <c r="J138" s="5">
        <f t="shared" si="9"/>
        <v>0</v>
      </c>
      <c r="K138" s="5">
        <f t="shared" si="10"/>
        <v>0</v>
      </c>
      <c r="L138" s="5">
        <f t="shared" si="11"/>
        <v>38529.590799999954</v>
      </c>
    </row>
    <row r="139" spans="1:12" x14ac:dyDescent="0.25">
      <c r="A139" s="9">
        <v>41809</v>
      </c>
      <c r="C139" t="s">
        <v>18</v>
      </c>
      <c r="D139" s="10" t="s">
        <v>19</v>
      </c>
      <c r="E139" t="s">
        <v>98</v>
      </c>
      <c r="F139" s="5">
        <v>512.33000000000004</v>
      </c>
      <c r="H139" s="5">
        <f t="shared" si="8"/>
        <v>512.33000000000004</v>
      </c>
      <c r="J139" s="5">
        <f t="shared" si="9"/>
        <v>0</v>
      </c>
      <c r="K139" s="5">
        <f t="shared" si="10"/>
        <v>0</v>
      </c>
      <c r="L139" s="5">
        <f t="shared" si="11"/>
        <v>38017.260799999953</v>
      </c>
    </row>
    <row r="140" spans="1:12" x14ac:dyDescent="0.25">
      <c r="A140" s="9">
        <v>41809</v>
      </c>
      <c r="C140" t="s">
        <v>18</v>
      </c>
      <c r="D140" s="10" t="s">
        <v>19</v>
      </c>
      <c r="E140" t="s">
        <v>98</v>
      </c>
      <c r="F140" s="5">
        <v>1200.48</v>
      </c>
      <c r="H140" s="5">
        <f t="shared" si="8"/>
        <v>1200.48</v>
      </c>
      <c r="J140" s="5">
        <f t="shared" si="9"/>
        <v>0</v>
      </c>
      <c r="K140" s="5">
        <f t="shared" si="10"/>
        <v>0</v>
      </c>
      <c r="L140" s="5">
        <f t="shared" si="11"/>
        <v>36816.78079999995</v>
      </c>
    </row>
    <row r="141" spans="1:12" x14ac:dyDescent="0.25">
      <c r="A141" s="9">
        <v>41820</v>
      </c>
      <c r="B141" s="9">
        <v>41831</v>
      </c>
      <c r="C141" t="s">
        <v>22</v>
      </c>
      <c r="D141" s="10" t="s">
        <v>23</v>
      </c>
      <c r="E141" s="15" t="s">
        <v>102</v>
      </c>
      <c r="H141" s="5">
        <f t="shared" si="8"/>
        <v>0</v>
      </c>
      <c r="I141" s="5">
        <v>2917.39</v>
      </c>
      <c r="J141" s="5">
        <f t="shared" si="9"/>
        <v>1283.6515999999999</v>
      </c>
      <c r="K141" s="5">
        <f t="shared" si="10"/>
        <v>4201.0415999999996</v>
      </c>
      <c r="L141" s="5">
        <f t="shared" si="11"/>
        <v>32615.739199999949</v>
      </c>
    </row>
    <row r="142" spans="1:12" x14ac:dyDescent="0.25">
      <c r="A142" s="9">
        <v>41820</v>
      </c>
      <c r="B142" s="9">
        <v>41831</v>
      </c>
      <c r="C142" t="s">
        <v>22</v>
      </c>
      <c r="D142" s="10" t="s">
        <v>23</v>
      </c>
      <c r="E142" s="15" t="s">
        <v>102</v>
      </c>
      <c r="H142" s="5">
        <f t="shared" si="8"/>
        <v>0</v>
      </c>
      <c r="I142" s="5">
        <v>195.01</v>
      </c>
      <c r="J142" s="5">
        <f t="shared" si="9"/>
        <v>85.804400000000001</v>
      </c>
      <c r="K142" s="5">
        <f t="shared" si="10"/>
        <v>280.81439999999998</v>
      </c>
      <c r="L142" s="5">
        <f t="shared" si="11"/>
        <v>32334.92479999995</v>
      </c>
    </row>
    <row r="143" spans="1:12" x14ac:dyDescent="0.25">
      <c r="A143" s="9">
        <v>41820</v>
      </c>
      <c r="B143" s="9">
        <v>41831</v>
      </c>
      <c r="C143" t="s">
        <v>22</v>
      </c>
      <c r="D143" s="10" t="s">
        <v>23</v>
      </c>
      <c r="E143" s="15" t="s">
        <v>102</v>
      </c>
      <c r="H143" s="5">
        <f t="shared" si="8"/>
        <v>0</v>
      </c>
      <c r="I143" s="5">
        <v>1496.59</v>
      </c>
      <c r="J143" s="5">
        <f t="shared" si="9"/>
        <v>658.49959999999999</v>
      </c>
      <c r="K143" s="5">
        <f t="shared" si="10"/>
        <v>2155.0895999999998</v>
      </c>
      <c r="L143" s="5">
        <f t="shared" si="11"/>
        <v>30179.83519999995</v>
      </c>
    </row>
    <row r="144" spans="1:12" x14ac:dyDescent="0.25">
      <c r="A144" s="9">
        <v>41820</v>
      </c>
      <c r="B144" s="9">
        <v>41831</v>
      </c>
      <c r="C144" t="s">
        <v>20</v>
      </c>
      <c r="D144" s="10" t="s">
        <v>23</v>
      </c>
      <c r="E144" s="11">
        <v>41791</v>
      </c>
      <c r="H144" s="5">
        <f t="shared" si="8"/>
        <v>0</v>
      </c>
      <c r="I144" s="5">
        <v>1406.06</v>
      </c>
      <c r="J144" s="5">
        <f t="shared" si="9"/>
        <v>618.66639999999995</v>
      </c>
      <c r="K144" s="5">
        <f t="shared" si="10"/>
        <v>2024.7264</v>
      </c>
      <c r="L144" s="5">
        <f t="shared" si="11"/>
        <v>28155.108799999951</v>
      </c>
    </row>
    <row r="145" spans="1:12" x14ac:dyDescent="0.25">
      <c r="A145" s="9">
        <v>41820</v>
      </c>
      <c r="B145" s="9">
        <v>41820</v>
      </c>
      <c r="C145" t="s">
        <v>21</v>
      </c>
      <c r="D145" s="10" t="s">
        <v>19</v>
      </c>
      <c r="E145" t="s">
        <v>81</v>
      </c>
      <c r="H145" s="5">
        <f t="shared" si="8"/>
        <v>0</v>
      </c>
      <c r="I145" s="13">
        <f>2.64+44+13.48+846.75+284.74+28.49+57.2+8.18+48.62+347.6+151.31+12.32+52.36+80.08+66+396</f>
        <v>2439.77</v>
      </c>
      <c r="J145" s="5">
        <f t="shared" si="9"/>
        <v>0</v>
      </c>
      <c r="K145" s="5">
        <f t="shared" si="10"/>
        <v>2439.77</v>
      </c>
      <c r="L145" s="5">
        <f t="shared" si="11"/>
        <v>25715.33879999995</v>
      </c>
    </row>
    <row r="146" spans="1:12" x14ac:dyDescent="0.25">
      <c r="A146" s="9">
        <v>41809</v>
      </c>
      <c r="B146" s="9">
        <v>41822</v>
      </c>
      <c r="C146" t="s">
        <v>18</v>
      </c>
      <c r="D146" s="10" t="s">
        <v>19</v>
      </c>
      <c r="E146" t="s">
        <v>82</v>
      </c>
      <c r="F146" s="5">
        <v>-475.19</v>
      </c>
      <c r="H146" s="5">
        <f t="shared" si="8"/>
        <v>-475.19</v>
      </c>
      <c r="J146" s="5">
        <f t="shared" si="9"/>
        <v>0</v>
      </c>
      <c r="K146" s="5">
        <f t="shared" si="10"/>
        <v>0</v>
      </c>
      <c r="L146" s="5">
        <f t="shared" si="11"/>
        <v>26190.528799999949</v>
      </c>
    </row>
    <row r="147" spans="1:12" x14ac:dyDescent="0.25">
      <c r="A147" s="9">
        <v>41820</v>
      </c>
      <c r="B147" s="11">
        <v>41821</v>
      </c>
      <c r="C147" t="s">
        <v>48</v>
      </c>
      <c r="D147" s="10" t="s">
        <v>23</v>
      </c>
      <c r="E147" t="s">
        <v>83</v>
      </c>
      <c r="H147" s="5">
        <f t="shared" si="8"/>
        <v>0</v>
      </c>
      <c r="I147" s="14">
        <f>0.04*6972</f>
        <v>278.88</v>
      </c>
      <c r="J147" s="13">
        <f t="shared" si="9"/>
        <v>122.7072</v>
      </c>
      <c r="K147" s="13">
        <f t="shared" si="10"/>
        <v>401.5872</v>
      </c>
      <c r="L147" s="5">
        <f t="shared" si="11"/>
        <v>25788.941599999947</v>
      </c>
    </row>
    <row r="148" spans="1:12" x14ac:dyDescent="0.25">
      <c r="H148" s="5">
        <f t="shared" si="8"/>
        <v>0</v>
      </c>
      <c r="J148" s="5">
        <f t="shared" si="9"/>
        <v>0</v>
      </c>
      <c r="K148" s="5">
        <f t="shared" si="10"/>
        <v>0</v>
      </c>
      <c r="L148" s="5">
        <f t="shared" si="11"/>
        <v>25788.941599999947</v>
      </c>
    </row>
    <row r="149" spans="1:12" x14ac:dyDescent="0.25">
      <c r="H149" s="5">
        <f t="shared" si="8"/>
        <v>0</v>
      </c>
      <c r="J149" s="5">
        <f t="shared" si="9"/>
        <v>0</v>
      </c>
      <c r="K149" s="5">
        <f t="shared" si="10"/>
        <v>0</v>
      </c>
      <c r="L149" s="5">
        <f t="shared" si="11"/>
        <v>25788.941599999947</v>
      </c>
    </row>
    <row r="150" spans="1:12" x14ac:dyDescent="0.25">
      <c r="H150" s="5">
        <f t="shared" si="8"/>
        <v>0</v>
      </c>
      <c r="J150" s="5">
        <f t="shared" si="9"/>
        <v>0</v>
      </c>
      <c r="K150" s="5">
        <f t="shared" si="10"/>
        <v>0</v>
      </c>
      <c r="L150" s="5">
        <f t="shared" si="11"/>
        <v>25788.941599999947</v>
      </c>
    </row>
    <row r="151" spans="1:12" x14ac:dyDescent="0.25">
      <c r="H151" s="5">
        <f t="shared" si="8"/>
        <v>0</v>
      </c>
      <c r="J151" s="5">
        <f t="shared" si="9"/>
        <v>0</v>
      </c>
      <c r="K151" s="5">
        <f t="shared" si="10"/>
        <v>0</v>
      </c>
      <c r="L151" s="5">
        <f t="shared" si="11"/>
        <v>25788.941599999947</v>
      </c>
    </row>
    <row r="152" spans="1:12" x14ac:dyDescent="0.25">
      <c r="H152" s="5">
        <f t="shared" si="8"/>
        <v>0</v>
      </c>
      <c r="J152" s="5">
        <f t="shared" si="9"/>
        <v>0</v>
      </c>
      <c r="K152" s="5">
        <f t="shared" si="10"/>
        <v>0</v>
      </c>
      <c r="L152" s="5">
        <f t="shared" si="11"/>
        <v>25788.941599999947</v>
      </c>
    </row>
    <row r="153" spans="1:12" x14ac:dyDescent="0.25">
      <c r="H153" s="5">
        <f t="shared" si="8"/>
        <v>0</v>
      </c>
      <c r="J153" s="5">
        <f t="shared" si="9"/>
        <v>0</v>
      </c>
      <c r="K153" s="5">
        <f t="shared" si="10"/>
        <v>0</v>
      </c>
      <c r="L153" s="5">
        <f t="shared" si="11"/>
        <v>25788.941599999947</v>
      </c>
    </row>
    <row r="154" spans="1:12" x14ac:dyDescent="0.25">
      <c r="H154" s="5">
        <f t="shared" si="8"/>
        <v>0</v>
      </c>
      <c r="J154" s="5">
        <f t="shared" si="9"/>
        <v>0</v>
      </c>
      <c r="K154" s="5">
        <f t="shared" si="10"/>
        <v>0</v>
      </c>
      <c r="L154" s="5">
        <f t="shared" si="11"/>
        <v>25788.941599999947</v>
      </c>
    </row>
    <row r="155" spans="1:12" x14ac:dyDescent="0.25">
      <c r="H155" s="5">
        <f t="shared" si="8"/>
        <v>0</v>
      </c>
      <c r="J155" s="5">
        <f t="shared" si="9"/>
        <v>0</v>
      </c>
      <c r="K155" s="5">
        <f t="shared" si="10"/>
        <v>0</v>
      </c>
      <c r="L155" s="5">
        <f t="shared" si="11"/>
        <v>25788.941599999947</v>
      </c>
    </row>
    <row r="156" spans="1:12" x14ac:dyDescent="0.25">
      <c r="H156" s="5">
        <f t="shared" si="8"/>
        <v>0</v>
      </c>
      <c r="J156" s="5">
        <f t="shared" si="9"/>
        <v>0</v>
      </c>
      <c r="K156" s="5">
        <f t="shared" si="10"/>
        <v>0</v>
      </c>
      <c r="L156" s="5">
        <f t="shared" si="11"/>
        <v>25788.941599999947</v>
      </c>
    </row>
    <row r="157" spans="1:12" x14ac:dyDescent="0.25">
      <c r="H157" s="5">
        <f t="shared" si="8"/>
        <v>0</v>
      </c>
      <c r="J157" s="5">
        <f t="shared" si="9"/>
        <v>0</v>
      </c>
      <c r="K157" s="5">
        <f t="shared" si="10"/>
        <v>0</v>
      </c>
      <c r="L157" s="5">
        <f t="shared" si="11"/>
        <v>25788.941599999947</v>
      </c>
    </row>
    <row r="158" spans="1:12" x14ac:dyDescent="0.25">
      <c r="H158" s="5">
        <f t="shared" si="8"/>
        <v>0</v>
      </c>
      <c r="J158" s="5">
        <f t="shared" si="9"/>
        <v>0</v>
      </c>
      <c r="K158" s="5">
        <f t="shared" si="10"/>
        <v>0</v>
      </c>
      <c r="L158" s="5">
        <f t="shared" si="11"/>
        <v>25788.941599999947</v>
      </c>
    </row>
    <row r="159" spans="1:12" x14ac:dyDescent="0.25">
      <c r="H159" s="5">
        <f t="shared" si="8"/>
        <v>0</v>
      </c>
      <c r="J159" s="5">
        <f t="shared" si="9"/>
        <v>0</v>
      </c>
      <c r="K159" s="5">
        <f t="shared" si="10"/>
        <v>0</v>
      </c>
      <c r="L159" s="5">
        <f t="shared" si="11"/>
        <v>25788.941599999947</v>
      </c>
    </row>
    <row r="160" spans="1:12" x14ac:dyDescent="0.25">
      <c r="H160" s="5">
        <f t="shared" si="8"/>
        <v>0</v>
      </c>
      <c r="J160" s="5">
        <f t="shared" si="9"/>
        <v>0</v>
      </c>
      <c r="K160" s="5">
        <f t="shared" si="10"/>
        <v>0</v>
      </c>
      <c r="L160" s="5">
        <f t="shared" si="11"/>
        <v>25788.941599999947</v>
      </c>
    </row>
    <row r="161" spans="8:12" x14ac:dyDescent="0.25">
      <c r="H161" s="5">
        <f t="shared" si="8"/>
        <v>0</v>
      </c>
      <c r="J161" s="5">
        <f t="shared" si="9"/>
        <v>0</v>
      </c>
      <c r="K161" s="5">
        <f t="shared" si="10"/>
        <v>0</v>
      </c>
      <c r="L161" s="5">
        <f t="shared" si="11"/>
        <v>25788.941599999947</v>
      </c>
    </row>
    <row r="162" spans="8:12" x14ac:dyDescent="0.25">
      <c r="H162" s="5">
        <f t="shared" si="8"/>
        <v>0</v>
      </c>
      <c r="J162" s="5">
        <f t="shared" si="9"/>
        <v>0</v>
      </c>
      <c r="K162" s="5">
        <f t="shared" si="10"/>
        <v>0</v>
      </c>
      <c r="L162" s="5">
        <f t="shared" si="11"/>
        <v>25788.941599999947</v>
      </c>
    </row>
    <row r="163" spans="8:12" x14ac:dyDescent="0.25">
      <c r="H163" s="5">
        <f t="shared" si="8"/>
        <v>0</v>
      </c>
      <c r="J163" s="5">
        <f t="shared" si="9"/>
        <v>0</v>
      </c>
      <c r="K163" s="5">
        <f t="shared" si="10"/>
        <v>0</v>
      </c>
      <c r="L163" s="5">
        <f t="shared" si="11"/>
        <v>25788.941599999947</v>
      </c>
    </row>
    <row r="164" spans="8:12" x14ac:dyDescent="0.25">
      <c r="H164" s="5">
        <f t="shared" si="8"/>
        <v>0</v>
      </c>
      <c r="J164" s="5">
        <f t="shared" si="9"/>
        <v>0</v>
      </c>
      <c r="K164" s="5">
        <f t="shared" si="10"/>
        <v>0</v>
      </c>
      <c r="L164" s="5">
        <f t="shared" si="11"/>
        <v>25788.941599999947</v>
      </c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dcterms:created xsi:type="dcterms:W3CDTF">2013-07-11T15:05:38Z</dcterms:created>
  <dcterms:modified xsi:type="dcterms:W3CDTF">2014-07-15T18:11:46Z</dcterms:modified>
</cp:coreProperties>
</file>