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88" windowWidth="15600" windowHeight="94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4" i="1" l="1"/>
  <c r="B20" i="1" l="1"/>
  <c r="B24" i="1" l="1"/>
  <c r="G24" i="1"/>
  <c r="D24" i="1"/>
  <c r="F22" i="1" l="1"/>
  <c r="J22" i="1" s="1"/>
  <c r="F11" i="1"/>
  <c r="F13" i="1"/>
  <c r="J13" i="1" s="1"/>
  <c r="F15" i="1"/>
  <c r="J15" i="1" s="1"/>
  <c r="F17" i="1"/>
  <c r="J17" i="1" s="1"/>
  <c r="F19" i="1"/>
  <c r="J19" i="1" s="1"/>
  <c r="F21" i="1"/>
  <c r="J21" i="1" s="1"/>
  <c r="F24" i="1"/>
  <c r="F10" i="1"/>
  <c r="F12" i="1"/>
  <c r="F14" i="1"/>
  <c r="F16" i="1"/>
  <c r="F18" i="1"/>
  <c r="F20" i="1"/>
  <c r="F23" i="1"/>
  <c r="F9" i="1"/>
  <c r="H20" i="1" l="1"/>
  <c r="I20" i="1" s="1"/>
  <c r="J23" i="1"/>
  <c r="H23" i="1"/>
  <c r="I23" i="1" s="1"/>
  <c r="H18" i="1"/>
  <c r="I18" i="1" s="1"/>
  <c r="J18" i="1"/>
  <c r="H14" i="1"/>
  <c r="I14" i="1" s="1"/>
  <c r="J14" i="1"/>
  <c r="H10" i="1"/>
  <c r="I10" i="1" s="1"/>
  <c r="J10" i="1"/>
  <c r="K10" i="1" s="1"/>
  <c r="J9" i="1"/>
  <c r="H9" i="1"/>
  <c r="J20" i="1"/>
  <c r="J16" i="1"/>
  <c r="H16" i="1"/>
  <c r="I16" i="1" s="1"/>
  <c r="J12" i="1"/>
  <c r="H12" i="1"/>
  <c r="I12" i="1" s="1"/>
  <c r="J11" i="1"/>
  <c r="K11" i="1" s="1"/>
  <c r="H11" i="1"/>
  <c r="I11" i="1" s="1"/>
  <c r="K12" i="1" l="1"/>
  <c r="K13" i="1"/>
  <c r="K16" i="1"/>
  <c r="K17" i="1"/>
  <c r="K14" i="1"/>
  <c r="K15" i="1"/>
  <c r="K18" i="1"/>
  <c r="K19" i="1"/>
  <c r="K22" i="1"/>
  <c r="K20" i="1"/>
  <c r="K21" i="1"/>
  <c r="K9" i="1"/>
  <c r="K23" i="1"/>
  <c r="J24" i="1"/>
  <c r="L16" i="1" s="1"/>
  <c r="I9" i="1"/>
  <c r="I24" i="1" s="1"/>
  <c r="B26" i="1" s="1"/>
  <c r="H24" i="1"/>
  <c r="L10" i="1"/>
  <c r="L18" i="1"/>
  <c r="L20" i="1"/>
  <c r="L23" i="1" l="1"/>
  <c r="L12" i="1"/>
  <c r="L14" i="1"/>
  <c r="L9" i="1"/>
  <c r="K24" i="1"/>
  <c r="L22" i="1"/>
  <c r="L15" i="1"/>
  <c r="L21" i="1"/>
  <c r="L13" i="1"/>
  <c r="L19" i="1"/>
  <c r="L17" i="1"/>
  <c r="L11" i="1"/>
  <c r="L24" i="1" l="1"/>
</calcChain>
</file>

<file path=xl/sharedStrings.xml><?xml version="1.0" encoding="utf-8"?>
<sst xmlns="http://schemas.openxmlformats.org/spreadsheetml/2006/main" count="56" uniqueCount="39">
  <si>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</si>
  <si>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</si>
  <si>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</si>
  <si>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</si>
  <si>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</si>
  <si>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</si>
  <si>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</si>
  <si>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</si>
  <si>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</si>
  <si>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</si>
  <si>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</si>
  <si>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</si>
  <si>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</si>
  <si>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Note:</t>
  </si>
  <si>
    <t>California</t>
  </si>
  <si>
    <t>colorado</t>
  </si>
  <si>
    <t>illinois</t>
  </si>
  <si>
    <t>indiana</t>
  </si>
  <si>
    <t>iowa</t>
  </si>
  <si>
    <t>Missouri</t>
  </si>
  <si>
    <t>minnesota</t>
  </si>
  <si>
    <t>Wisconsin</t>
  </si>
  <si>
    <t>FHWA</t>
  </si>
  <si>
    <t>L56E</t>
  </si>
  <si>
    <t>L560</t>
  </si>
  <si>
    <t>Q560</t>
  </si>
  <si>
    <t>L550</t>
  </si>
  <si>
    <t>Project No.: TPF-5(213)</t>
  </si>
  <si>
    <t>Project Manager: Bill Stone</t>
  </si>
  <si>
    <t>4L10</t>
  </si>
  <si>
    <t>M560</t>
  </si>
  <si>
    <t>transfer back to WI</t>
  </si>
  <si>
    <t>Return to Program Code</t>
  </si>
  <si>
    <t>L56E*</t>
  </si>
  <si>
    <t>* no response, chose newest code</t>
  </si>
  <si>
    <t>Total Invoice Amount</t>
  </si>
  <si>
    <t>Total Transfers to Missouri</t>
  </si>
  <si>
    <t>California had made an $85,000 Committment, however only transferred $42,500  to the project.</t>
  </si>
  <si>
    <t xml:space="preserve">Wisconsin made $127,500 in Commitments, however made transfers in the amount of $170,000, thus $42,500 was transferred back to Wisconsin prior calculations.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</si>
</sst>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Fill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43" fontId="2" fillId="0" borderId="4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44" fontId="2" fillId="0" borderId="4" xfId="2" applyFont="1" applyBorder="1"/>
    <xf numFmtId="43" fontId="2" fillId="0" borderId="4" xfId="1" applyFont="1" applyBorder="1"/>
    <xf numFmtId="10" fontId="2" fillId="0" borderId="4" xfId="0" applyNumberFormat="1" applyFont="1" applyBorder="1"/>
    <xf numFmtId="0" fontId="5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43" fontId="6" fillId="0" borderId="3" xfId="1" applyFont="1" applyBorder="1"/>
    <xf numFmtId="43" fontId="6" fillId="0" borderId="3" xfId="1" applyFont="1" applyBorder="1" applyAlignment="1">
      <alignment horizontal="right"/>
    </xf>
    <xf numFmtId="43" fontId="6" fillId="2" borderId="3" xfId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43" fontId="6" fillId="0" borderId="4" xfId="1" applyFont="1" applyBorder="1"/>
    <xf numFmtId="0" fontId="0" fillId="0" borderId="3" xfId="0" applyBorder="1" applyAlignment="1"/>
    <xf numFmtId="43" fontId="3" fillId="0" borderId="0" xfId="0" applyNumberFormat="1" applyFont="1" applyFill="1" applyBorder="1"/>
    <xf numFmtId="43" fontId="3" fillId="0" borderId="0" xfId="0" applyNumberFormat="1" applyFont="1" applyFill="1" applyAlignment="1"/>
    <xf numFmtId="0" fontId="2" fillId="0" borderId="2" xfId="0" applyFont="1" applyFill="1" applyBorder="1" applyAlignment="1">
      <alignment horizontal="center" wrapText="1"/>
    </xf>
    <xf numFmtId="0" fontId="3" fillId="0" borderId="4" xfId="0" applyFont="1" applyBorder="1"/>
    <xf numFmtId="165" fontId="2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5" xfId="0" applyFont="1" applyFill="1" applyBorder="1" applyAlignment="1"/>
    <xf numFmtId="0" fontId="0" fillId="0" borderId="3" xfId="0" applyBorder="1" applyAlignment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pane xSplit="3" topLeftCell="E1" activePane="topRight" state="frozen"/>
      <selection activeCell="A3" sqref="A3"/>
      <selection pane="topRight" activeCell="A3" sqref="A3"/>
    </sheetView>
  </sheetViews>
  <sheetFormatPr defaultColWidth="9.109375" defaultRowHeight="13.8" x14ac:dyDescent="0.25"/>
  <cols>
    <col min="1" max="1" width="23.6640625" style="6" customWidth="1"/>
    <col min="2" max="2" width="13.33203125" style="6" customWidth="1"/>
    <col min="3" max="3" width="12.33203125" style="6" customWidth="1"/>
    <col min="4" max="5" width="14.109375" style="6" customWidth="1"/>
    <col min="6" max="6" width="14.88671875" style="6" customWidth="1"/>
    <col min="7" max="7" width="17.44140625" style="6" customWidth="1"/>
    <col min="8" max="8" width="14.5546875" style="6" customWidth="1"/>
    <col min="9" max="9" width="14.33203125" style="6" customWidth="1"/>
    <col min="10" max="10" width="15.88671875" style="6" customWidth="1"/>
    <col min="11" max="11" width="16" style="6" customWidth="1"/>
    <col min="12" max="12" width="10.33203125" style="6" bestFit="1" customWidth="1"/>
    <col min="13" max="13" width="12.5546875" style="6" customWidth="1"/>
    <col min="14" max="16384" width="9.109375" style="6"/>
  </cols>
  <sheetData>
    <row r="1" spans="1:13" ht="15" x14ac:dyDescent="0.25">
      <c r="A1" s="69" t="s">
        <v>27</v>
      </c>
      <c r="B1" s="70"/>
      <c r="C1" s="1"/>
      <c r="D1" s="2"/>
      <c r="E1" s="3"/>
      <c r="F1" s="4"/>
      <c r="G1" s="3"/>
      <c r="H1" s="3"/>
      <c r="I1" s="3"/>
      <c r="J1" s="3"/>
      <c r="K1" s="5"/>
    </row>
    <row r="2" spans="1:13" ht="15" x14ac:dyDescent="0.25">
      <c r="A2" s="69" t="s">
        <v>28</v>
      </c>
      <c r="B2" s="70"/>
      <c r="C2" s="7"/>
      <c r="D2" s="8"/>
      <c r="E2" s="9"/>
      <c r="F2" s="10"/>
      <c r="G2" s="3"/>
      <c r="H2" s="3"/>
      <c r="I2" s="11"/>
      <c r="J2" s="9"/>
      <c r="K2" s="5"/>
    </row>
    <row r="3" spans="1:13" x14ac:dyDescent="0.25">
      <c r="A3" s="61">
        <v>41781</v>
      </c>
      <c r="B3" s="13"/>
      <c r="C3" s="7"/>
      <c r="D3" s="8"/>
      <c r="E3" s="9"/>
      <c r="F3" s="10"/>
      <c r="G3" s="3"/>
      <c r="H3" s="3"/>
      <c r="I3" s="11"/>
      <c r="J3" s="9"/>
      <c r="K3" s="5"/>
    </row>
    <row r="4" spans="1:13" ht="15" x14ac:dyDescent="0.25">
      <c r="B4" s="14"/>
      <c r="C4" s="7"/>
      <c r="D4" s="8"/>
      <c r="E4" s="9"/>
      <c r="F4" s="10"/>
      <c r="G4" s="3"/>
      <c r="H4" s="3"/>
      <c r="I4" s="11"/>
      <c r="J4" s="9"/>
      <c r="K4" s="5"/>
    </row>
    <row r="5" spans="1:13" ht="15" x14ac:dyDescent="0.25">
      <c r="A5" s="15"/>
      <c r="B5" s="16"/>
      <c r="C5" s="7"/>
      <c r="D5" s="8"/>
      <c r="E5" s="9"/>
      <c r="F5" s="10"/>
      <c r="G5" s="17"/>
      <c r="H5" s="17"/>
      <c r="I5" s="17"/>
      <c r="J5" s="9"/>
      <c r="K5" s="18"/>
      <c r="L5" s="19"/>
      <c r="M5" s="19"/>
    </row>
    <row r="6" spans="1:13" ht="15.75" customHeight="1" thickBot="1" x14ac:dyDescent="0.3">
      <c r="A6" s="12" t="s">
        <v>0</v>
      </c>
      <c r="B6" s="7"/>
      <c r="C6" s="20"/>
      <c r="D6" s="4"/>
      <c r="E6" s="4"/>
      <c r="F6" s="4"/>
      <c r="G6" s="21"/>
      <c r="H6" s="21"/>
      <c r="I6" s="7"/>
      <c r="J6" s="21"/>
      <c r="K6" s="21"/>
      <c r="L6" s="21"/>
      <c r="M6" s="19"/>
    </row>
    <row r="7" spans="1:13" ht="18" customHeight="1" x14ac:dyDescent="0.25">
      <c r="A7" s="71" t="s">
        <v>1</v>
      </c>
      <c r="B7" s="67" t="s">
        <v>2</v>
      </c>
      <c r="C7" s="67" t="s">
        <v>3</v>
      </c>
      <c r="D7" s="22"/>
      <c r="E7" s="22"/>
      <c r="F7" s="67" t="s">
        <v>4</v>
      </c>
      <c r="G7" s="23" t="s">
        <v>5</v>
      </c>
      <c r="H7" s="24"/>
      <c r="I7" s="25"/>
      <c r="J7" s="24"/>
      <c r="K7" s="24"/>
      <c r="L7" s="24"/>
      <c r="M7" s="24"/>
    </row>
    <row r="8" spans="1:13" ht="42.75" customHeight="1" thickBot="1" x14ac:dyDescent="0.3">
      <c r="A8" s="72"/>
      <c r="B8" s="68"/>
      <c r="C8" s="68"/>
      <c r="D8" s="26" t="s">
        <v>6</v>
      </c>
      <c r="E8" s="26" t="s">
        <v>7</v>
      </c>
      <c r="F8" s="68"/>
      <c r="G8" s="27">
        <v>762944.55999999994</v>
      </c>
      <c r="H8" s="28" t="s">
        <v>8</v>
      </c>
      <c r="I8" s="29" t="s">
        <v>9</v>
      </c>
      <c r="J8" s="28" t="s">
        <v>10</v>
      </c>
      <c r="K8" s="28" t="s">
        <v>11</v>
      </c>
      <c r="L8" s="28" t="s">
        <v>12</v>
      </c>
      <c r="M8" s="59" t="s">
        <v>32</v>
      </c>
    </row>
    <row r="9" spans="1:13" ht="15" x14ac:dyDescent="0.25">
      <c r="A9" s="30" t="s">
        <v>19</v>
      </c>
      <c r="B9" s="31">
        <v>85000</v>
      </c>
      <c r="C9" s="32" t="s">
        <v>23</v>
      </c>
      <c r="D9" s="33"/>
      <c r="E9" s="34">
        <v>85000</v>
      </c>
      <c r="F9" s="35">
        <f>E9/$E$24</f>
        <v>0.1111111111111111</v>
      </c>
      <c r="G9" s="51"/>
      <c r="H9" s="52">
        <f>G8*F9</f>
        <v>84771.617777777763</v>
      </c>
      <c r="I9" s="53">
        <f>E9-H9</f>
        <v>228.38222222223703</v>
      </c>
      <c r="J9" s="51">
        <f>$G$8*F9</f>
        <v>84771.617777777763</v>
      </c>
      <c r="K9" s="52">
        <f>J9-H9</f>
        <v>0</v>
      </c>
      <c r="L9" s="54">
        <f>+J9/$J$24</f>
        <v>0.11111111111111112</v>
      </c>
      <c r="M9" s="38" t="s">
        <v>23</v>
      </c>
    </row>
    <row r="10" spans="1:13" ht="15" x14ac:dyDescent="0.25">
      <c r="A10" s="36" t="s">
        <v>14</v>
      </c>
      <c r="B10" s="31">
        <v>85000</v>
      </c>
      <c r="C10" s="38" t="s">
        <v>23</v>
      </c>
      <c r="D10" s="39"/>
      <c r="E10" s="40">
        <v>42500</v>
      </c>
      <c r="F10" s="35">
        <f t="shared" ref="F10:F24" si="0">E10/$E$24</f>
        <v>5.5555555555555552E-2</v>
      </c>
      <c r="G10" s="55"/>
      <c r="H10" s="52">
        <f t="shared" ref="H10:H23" si="1">$G$8*F10</f>
        <v>42385.808888888881</v>
      </c>
      <c r="I10" s="53">
        <f t="shared" ref="I10:I11" si="2">E10-H10</f>
        <v>114.19111111111852</v>
      </c>
      <c r="J10" s="51">
        <f t="shared" ref="J10:J23" si="3">$G$8*F10</f>
        <v>42385.808888888881</v>
      </c>
      <c r="K10" s="52">
        <f t="shared" ref="K10:K23" si="4">J10-H10</f>
        <v>0</v>
      </c>
      <c r="L10" s="54">
        <f t="shared" ref="L10:L23" si="5">+J10/$J$24</f>
        <v>5.5555555555555559E-2</v>
      </c>
      <c r="M10" s="38" t="s">
        <v>23</v>
      </c>
    </row>
    <row r="11" spans="1:13" ht="15" x14ac:dyDescent="0.25">
      <c r="A11" s="36" t="s">
        <v>15</v>
      </c>
      <c r="B11" s="37">
        <v>85000</v>
      </c>
      <c r="C11" s="38" t="s">
        <v>24</v>
      </c>
      <c r="D11" s="39"/>
      <c r="E11" s="40">
        <v>85000</v>
      </c>
      <c r="F11" s="35">
        <f t="shared" si="0"/>
        <v>0.1111111111111111</v>
      </c>
      <c r="G11" s="55"/>
      <c r="H11" s="52">
        <f t="shared" si="1"/>
        <v>84771.617777777763</v>
      </c>
      <c r="I11" s="53">
        <f t="shared" si="2"/>
        <v>228.38222222223703</v>
      </c>
      <c r="J11" s="51">
        <f t="shared" si="3"/>
        <v>84771.617777777763</v>
      </c>
      <c r="K11" s="52">
        <f t="shared" si="4"/>
        <v>0</v>
      </c>
      <c r="L11" s="54">
        <f t="shared" si="5"/>
        <v>0.11111111111111112</v>
      </c>
      <c r="M11" s="60" t="s">
        <v>24</v>
      </c>
    </row>
    <row r="12" spans="1:13" x14ac:dyDescent="0.25">
      <c r="A12" s="65" t="s">
        <v>16</v>
      </c>
      <c r="B12" s="37">
        <v>85000</v>
      </c>
      <c r="C12" s="38" t="s">
        <v>25</v>
      </c>
      <c r="D12" s="39"/>
      <c r="E12" s="40">
        <v>12879.51</v>
      </c>
      <c r="F12" s="35">
        <f t="shared" si="0"/>
        <v>1.6835960784313726E-2</v>
      </c>
      <c r="G12" s="55"/>
      <c r="H12" s="52">
        <f>$G$8*F12+$G$8*F13</f>
        <v>84771.617777777778</v>
      </c>
      <c r="I12" s="53">
        <f>E12+E13-H12</f>
        <v>228.38222222222248</v>
      </c>
      <c r="J12" s="51">
        <f t="shared" si="3"/>
        <v>12844.904692765489</v>
      </c>
      <c r="K12" s="52">
        <f>(J12+J13)-H12</f>
        <v>0</v>
      </c>
      <c r="L12" s="54">
        <f t="shared" si="5"/>
        <v>1.6835960784313729E-2</v>
      </c>
      <c r="M12" s="60" t="s">
        <v>24</v>
      </c>
    </row>
    <row r="13" spans="1:13" x14ac:dyDescent="0.25">
      <c r="A13" s="66"/>
      <c r="B13" s="38"/>
      <c r="C13" s="38" t="s">
        <v>24</v>
      </c>
      <c r="D13" s="39"/>
      <c r="E13" s="40">
        <v>72120.490000000005</v>
      </c>
      <c r="F13" s="35">
        <f t="shared" si="0"/>
        <v>9.4275150326797397E-2</v>
      </c>
      <c r="G13" s="55"/>
      <c r="H13" s="52"/>
      <c r="I13" s="53"/>
      <c r="J13" s="51">
        <f t="shared" si="3"/>
        <v>71926.713085012292</v>
      </c>
      <c r="K13" s="52">
        <f>(J12+J13)-H12</f>
        <v>0</v>
      </c>
      <c r="L13" s="54">
        <f t="shared" si="5"/>
        <v>9.4275150326797411E-2</v>
      </c>
      <c r="M13" s="60"/>
    </row>
    <row r="14" spans="1:13" x14ac:dyDescent="0.25">
      <c r="A14" s="65" t="s">
        <v>17</v>
      </c>
      <c r="B14" s="37">
        <v>85000</v>
      </c>
      <c r="C14" s="38" t="s">
        <v>26</v>
      </c>
      <c r="D14" s="39"/>
      <c r="E14" s="40">
        <v>40000</v>
      </c>
      <c r="F14" s="35">
        <f t="shared" si="0"/>
        <v>5.2287581699346407E-2</v>
      </c>
      <c r="G14" s="55"/>
      <c r="H14" s="52">
        <f>$G$8*F14+$G$8*F15</f>
        <v>84771.617777777778</v>
      </c>
      <c r="I14" s="53">
        <f>E14+E15-H14</f>
        <v>228.38222222222248</v>
      </c>
      <c r="J14" s="51">
        <f t="shared" si="3"/>
        <v>39892.526013071896</v>
      </c>
      <c r="K14" s="52">
        <f>(J14+J15)-H14</f>
        <v>0</v>
      </c>
      <c r="L14" s="54">
        <f t="shared" si="5"/>
        <v>5.2287581699346421E-2</v>
      </c>
      <c r="M14" s="38" t="s">
        <v>23</v>
      </c>
    </row>
    <row r="15" spans="1:13" x14ac:dyDescent="0.25">
      <c r="A15" s="66"/>
      <c r="B15" s="37"/>
      <c r="C15" s="38" t="s">
        <v>23</v>
      </c>
      <c r="D15" s="39"/>
      <c r="E15" s="40">
        <v>45000</v>
      </c>
      <c r="F15" s="35">
        <f t="shared" si="0"/>
        <v>5.8823529411764705E-2</v>
      </c>
      <c r="G15" s="55"/>
      <c r="H15" s="52"/>
      <c r="I15" s="53"/>
      <c r="J15" s="51">
        <f t="shared" si="3"/>
        <v>44879.091764705881</v>
      </c>
      <c r="K15" s="52">
        <f>(J14+J15)-H14</f>
        <v>0</v>
      </c>
      <c r="L15" s="54">
        <f t="shared" si="5"/>
        <v>5.8823529411764719E-2</v>
      </c>
      <c r="M15" s="38"/>
    </row>
    <row r="16" spans="1:13" x14ac:dyDescent="0.25">
      <c r="A16" s="65" t="s">
        <v>18</v>
      </c>
      <c r="B16" s="37">
        <v>85000</v>
      </c>
      <c r="C16" s="38" t="s">
        <v>24</v>
      </c>
      <c r="D16" s="39"/>
      <c r="E16" s="40">
        <v>40000</v>
      </c>
      <c r="F16" s="35">
        <f t="shared" si="0"/>
        <v>5.2287581699346407E-2</v>
      </c>
      <c r="G16" s="55"/>
      <c r="H16" s="52">
        <f>$G$8*F16+$G$8*F17</f>
        <v>84771.617777777778</v>
      </c>
      <c r="I16" s="53">
        <f>E16+E17-H16</f>
        <v>228.38222222222248</v>
      </c>
      <c r="J16" s="51">
        <f t="shared" si="3"/>
        <v>39892.526013071896</v>
      </c>
      <c r="K16" s="52">
        <f>(J16+J17)-H16</f>
        <v>0</v>
      </c>
      <c r="L16" s="54">
        <f t="shared" si="5"/>
        <v>5.2287581699346421E-2</v>
      </c>
      <c r="M16" s="38" t="s">
        <v>23</v>
      </c>
    </row>
    <row r="17" spans="1:13" x14ac:dyDescent="0.25">
      <c r="A17" s="66"/>
      <c r="B17" s="37"/>
      <c r="C17" s="38" t="s">
        <v>23</v>
      </c>
      <c r="D17" s="39"/>
      <c r="E17" s="40">
        <v>45000</v>
      </c>
      <c r="F17" s="35">
        <f t="shared" si="0"/>
        <v>5.8823529411764705E-2</v>
      </c>
      <c r="G17" s="55"/>
      <c r="H17" s="52"/>
      <c r="I17" s="53"/>
      <c r="J17" s="51">
        <f t="shared" si="3"/>
        <v>44879.091764705881</v>
      </c>
      <c r="K17" s="52">
        <f>(J16+J17)-H16</f>
        <v>0</v>
      </c>
      <c r="L17" s="54">
        <f t="shared" si="5"/>
        <v>5.8823529411764719E-2</v>
      </c>
      <c r="M17" s="60"/>
    </row>
    <row r="18" spans="1:13" x14ac:dyDescent="0.25">
      <c r="A18" s="65" t="s">
        <v>20</v>
      </c>
      <c r="B18" s="37">
        <v>85000</v>
      </c>
      <c r="C18" s="38" t="s">
        <v>24</v>
      </c>
      <c r="D18" s="39"/>
      <c r="E18" s="40">
        <v>42500</v>
      </c>
      <c r="F18" s="35">
        <f t="shared" si="0"/>
        <v>5.5555555555555552E-2</v>
      </c>
      <c r="G18" s="55"/>
      <c r="H18" s="52">
        <f>$G$8*F18+$G$8*F19</f>
        <v>84771.617777777763</v>
      </c>
      <c r="I18" s="53">
        <f>E18+E19-H18</f>
        <v>228.38222222223703</v>
      </c>
      <c r="J18" s="51">
        <f t="shared" si="3"/>
        <v>42385.808888888881</v>
      </c>
      <c r="K18" s="52">
        <f>(J18+J19)-H18</f>
        <v>0</v>
      </c>
      <c r="L18" s="54">
        <f t="shared" si="5"/>
        <v>5.5555555555555559E-2</v>
      </c>
      <c r="M18" s="60" t="s">
        <v>33</v>
      </c>
    </row>
    <row r="19" spans="1:13" x14ac:dyDescent="0.25">
      <c r="A19" s="66"/>
      <c r="B19" s="37"/>
      <c r="C19" s="38" t="s">
        <v>23</v>
      </c>
      <c r="D19" s="39"/>
      <c r="E19" s="40">
        <v>42500</v>
      </c>
      <c r="F19" s="35">
        <f t="shared" si="0"/>
        <v>5.5555555555555552E-2</v>
      </c>
      <c r="G19" s="55"/>
      <c r="H19" s="52"/>
      <c r="I19" s="53"/>
      <c r="J19" s="51">
        <f t="shared" si="3"/>
        <v>42385.808888888881</v>
      </c>
      <c r="K19" s="52">
        <f>(J18+J19)-H18</f>
        <v>0</v>
      </c>
      <c r="L19" s="54">
        <f t="shared" si="5"/>
        <v>5.5555555555555559E-2</v>
      </c>
      <c r="M19" s="60"/>
    </row>
    <row r="20" spans="1:13" x14ac:dyDescent="0.25">
      <c r="A20" s="65" t="s">
        <v>21</v>
      </c>
      <c r="B20" s="37">
        <f>3*42500</f>
        <v>127500</v>
      </c>
      <c r="C20" s="38" t="s">
        <v>24</v>
      </c>
      <c r="D20" s="39"/>
      <c r="E20" s="40">
        <v>42500</v>
      </c>
      <c r="F20" s="35">
        <f t="shared" si="0"/>
        <v>5.5555555555555552E-2</v>
      </c>
      <c r="G20" s="55"/>
      <c r="H20" s="52">
        <f>$G$8*F20+$G$8*F21+$G$8*F22</f>
        <v>127157.42666666664</v>
      </c>
      <c r="I20" s="53">
        <f>E20+E21+E22-H20</f>
        <v>342.57333333336283</v>
      </c>
      <c r="J20" s="51">
        <f t="shared" si="3"/>
        <v>42385.808888888881</v>
      </c>
      <c r="K20" s="52">
        <f>(J20+J21+J22)-H20</f>
        <v>0</v>
      </c>
      <c r="L20" s="54">
        <f t="shared" si="5"/>
        <v>5.5555555555555559E-2</v>
      </c>
      <c r="M20" s="60" t="s">
        <v>33</v>
      </c>
    </row>
    <row r="21" spans="1:13" x14ac:dyDescent="0.25">
      <c r="A21" s="66"/>
      <c r="B21" s="37"/>
      <c r="C21" s="38" t="s">
        <v>23</v>
      </c>
      <c r="D21" s="39"/>
      <c r="E21" s="40">
        <v>127500</v>
      </c>
      <c r="F21" s="35">
        <f t="shared" si="0"/>
        <v>0.16666666666666666</v>
      </c>
      <c r="G21" s="55"/>
      <c r="H21" s="52"/>
      <c r="I21" s="53"/>
      <c r="J21" s="51">
        <f t="shared" si="3"/>
        <v>127157.42666666665</v>
      </c>
      <c r="K21" s="52">
        <f>(J20+J21+J22)-H20</f>
        <v>0</v>
      </c>
      <c r="L21" s="54">
        <f t="shared" si="5"/>
        <v>0.16666666666666669</v>
      </c>
      <c r="M21" s="60"/>
    </row>
    <row r="22" spans="1:13" ht="15" x14ac:dyDescent="0.25">
      <c r="A22" s="56" t="s">
        <v>31</v>
      </c>
      <c r="B22" s="37"/>
      <c r="C22" s="38" t="s">
        <v>30</v>
      </c>
      <c r="D22" s="39"/>
      <c r="E22" s="40">
        <v>-42500</v>
      </c>
      <c r="F22" s="35">
        <f t="shared" si="0"/>
        <v>-5.5555555555555552E-2</v>
      </c>
      <c r="G22" s="55"/>
      <c r="H22" s="52"/>
      <c r="I22" s="53"/>
      <c r="J22" s="51">
        <f t="shared" si="3"/>
        <v>-42385.808888888881</v>
      </c>
      <c r="K22" s="52">
        <f>(J20+J21+J22)-H20</f>
        <v>0</v>
      </c>
      <c r="L22" s="54">
        <f t="shared" si="5"/>
        <v>-5.5555555555555559E-2</v>
      </c>
      <c r="M22" s="60"/>
    </row>
    <row r="23" spans="1:13" ht="15" x14ac:dyDescent="0.25">
      <c r="A23" s="36" t="s">
        <v>22</v>
      </c>
      <c r="B23" s="37">
        <v>85000</v>
      </c>
      <c r="C23" s="38" t="s">
        <v>29</v>
      </c>
      <c r="D23" s="39"/>
      <c r="E23" s="40">
        <v>85000</v>
      </c>
      <c r="F23" s="35">
        <f t="shared" si="0"/>
        <v>0.1111111111111111</v>
      </c>
      <c r="G23" s="55"/>
      <c r="H23" s="52">
        <f t="shared" si="1"/>
        <v>84771.617777777763</v>
      </c>
      <c r="I23" s="53">
        <f>E23-H23</f>
        <v>228.38222222223703</v>
      </c>
      <c r="J23" s="51">
        <f t="shared" si="3"/>
        <v>84771.617777777763</v>
      </c>
      <c r="K23" s="52">
        <f t="shared" si="4"/>
        <v>0</v>
      </c>
      <c r="L23" s="54">
        <f t="shared" si="5"/>
        <v>0.11111111111111112</v>
      </c>
      <c r="M23" s="60" t="s">
        <v>29</v>
      </c>
    </row>
    <row r="24" spans="1:13" x14ac:dyDescent="0.25">
      <c r="A24" s="36"/>
      <c r="B24" s="41">
        <f>SUM(B9:B23)</f>
        <v>807500</v>
      </c>
      <c r="C24" s="42"/>
      <c r="D24" s="43">
        <f>SUM(D9:D20)</f>
        <v>0</v>
      </c>
      <c r="E24" s="43">
        <f>SUM(E9:E23)</f>
        <v>765000</v>
      </c>
      <c r="F24" s="35">
        <f t="shared" si="0"/>
        <v>1</v>
      </c>
      <c r="G24" s="44">
        <f>SUM(G9:G20)</f>
        <v>0</v>
      </c>
      <c r="H24" s="44">
        <f>SUM(H9:H23)</f>
        <v>762944.55999999982</v>
      </c>
      <c r="I24" s="44">
        <f>SUM(I9:I23)</f>
        <v>2055.4400000000969</v>
      </c>
      <c r="J24" s="45">
        <f>SUM(J9:J23)</f>
        <v>762944.55999999982</v>
      </c>
      <c r="K24" s="46">
        <f>SUM(K9:K20)</f>
        <v>0</v>
      </c>
      <c r="L24" s="47">
        <f>SUM(L9:L23)</f>
        <v>1.0000000000000002</v>
      </c>
      <c r="M24" s="60"/>
    </row>
    <row r="25" spans="1:13" x14ac:dyDescent="0.25">
      <c r="A25" s="6" t="s">
        <v>36</v>
      </c>
      <c r="B25" s="57">
        <v>765000</v>
      </c>
      <c r="C25" s="20"/>
      <c r="D25" s="3"/>
      <c r="E25" s="3"/>
      <c r="F25" s="4"/>
      <c r="G25" s="3"/>
      <c r="H25" s="3"/>
      <c r="I25" s="3"/>
      <c r="J25" s="3"/>
      <c r="K25" s="3"/>
      <c r="L25" s="5"/>
    </row>
    <row r="26" spans="1:13" s="3" customFormat="1" x14ac:dyDescent="0.25">
      <c r="A26" s="8" t="s">
        <v>35</v>
      </c>
      <c r="B26" s="58">
        <f>B25-I24</f>
        <v>762944.55999999994</v>
      </c>
      <c r="C26" s="49"/>
      <c r="D26" s="49"/>
      <c r="E26" s="49"/>
      <c r="F26" s="49"/>
      <c r="G26" s="49"/>
      <c r="H26" s="49"/>
      <c r="I26" s="49"/>
      <c r="J26" s="49"/>
      <c r="K26" s="49" t="s">
        <v>34</v>
      </c>
      <c r="L26" s="50"/>
    </row>
    <row r="27" spans="1:13" s="3" customFormat="1" x14ac:dyDescent="0.25">
      <c r="A27" s="8"/>
    </row>
    <row r="28" spans="1:13" x14ac:dyDescent="0.25">
      <c r="A28" s="48" t="s">
        <v>13</v>
      </c>
    </row>
    <row r="29" spans="1:13" ht="34.200000000000003" customHeight="1" x14ac:dyDescent="0.3">
      <c r="A29" s="62" t="s">
        <v>37</v>
      </c>
      <c r="B29" s="63"/>
      <c r="C29" s="63"/>
    </row>
    <row r="30" spans="1:13" ht="47.4" customHeight="1" x14ac:dyDescent="0.3">
      <c r="A30" s="62" t="s">
        <v>38</v>
      </c>
      <c r="B30" s="64"/>
      <c r="C30" s="64"/>
    </row>
  </sheetData>
  <mergeCells count="13">
    <mergeCell ref="F7:F8"/>
    <mergeCell ref="A1:B1"/>
    <mergeCell ref="A2:B2"/>
    <mergeCell ref="A7:A8"/>
    <mergeCell ref="B7:B8"/>
    <mergeCell ref="C7:C8"/>
    <mergeCell ref="A29:C29"/>
    <mergeCell ref="A30:C30"/>
    <mergeCell ref="A12:A13"/>
    <mergeCell ref="A14:A15"/>
    <mergeCell ref="A16:A17"/>
    <mergeCell ref="A18:A19"/>
    <mergeCell ref="A20:A21"/>
  </mergeCells>
  <conditionalFormatting sqref="B24">
    <cfRule type="cellIs" dxfId="0" priority="1" stopIfTrue="1" operator="notEqual">
      <formula>$E$24</formula>
    </cfRule>
  </conditionalFormatting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F2DEE4C6C00043A7D41D6048BB8806" ma:contentTypeVersion="2" ma:contentTypeDescription="Create a new document." ma:contentTypeScope="" ma:versionID="c939e8c6c974c8db361e21c0b5674aac">
  <xsd:schema xmlns:xsd="http://www.w3.org/2001/XMLSchema" xmlns:xs="http://www.w3.org/2001/XMLSchema" xmlns:p="http://schemas.microsoft.com/office/2006/metadata/properties" xmlns:ns2="d8d0e5b4-a2e9-44f3-91eb-ab978d0a24bd" targetNamespace="http://schemas.microsoft.com/office/2006/metadata/properties" ma:root="true" ma:fieldsID="da83be530d682bec530e1f1dd5f692e8" ns2:_="">
    <xsd:import namespace="d8d0e5b4-a2e9-44f3-91eb-ab978d0a24bd"/>
    <xsd:element name="properties">
      <xsd:complexType>
        <xsd:sequence>
          <xsd:element name="documentManagement">
            <xsd:complexType>
              <xsd:all>
                <xsd:element ref="ns2:EPMLiveListConf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0e5b4-a2e9-44f3-91eb-ab978d0a24bd" elementFormDefault="qualified">
    <xsd:import namespace="http://schemas.microsoft.com/office/2006/documentManagement/types"/>
    <xsd:import namespace="http://schemas.microsoft.com/office/infopath/2007/PartnerControls"/>
    <xsd:element name="EPMLiveListConfig" ma:index="8" nillable="true" ma:displayName="EPMLiveListConfig" ma:hidden="true" ma:internalName="EPMLiveListConfig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PMLiveListConfig xmlns="d8d0e5b4-a2e9-44f3-91eb-ab978d0a24bd" xsi:nil="true"/>
  </documentManagement>
</p:properties>
</file>

<file path=customXml/itemProps1.xml><?xml version="1.0" encoding="utf-8"?>
<ds:datastoreItem xmlns:ds="http://schemas.openxmlformats.org/officeDocument/2006/customXml" ds:itemID="{141D4648-7516-4CF4-9964-515374DFF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0e5b4-a2e9-44f3-91eb-ab978d0a2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7E1FEA-16F3-4505-A23C-401B496C8B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937D27-F12A-48E4-A327-EF3452A552A9}">
  <ds:schemaRefs>
    <ds:schemaRef ds:uri="http://purl.org/dc/dcmitype/"/>
    <ds:schemaRef ds:uri="http://www.w3.org/XML/1998/namespace"/>
    <ds:schemaRef ds:uri="d8d0e5b4-a2e9-44f3-91eb-ab978d0a24b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Pamplin, David (FHWA)</cp:lastModifiedBy>
  <cp:lastPrinted>2013-11-27T21:02:38Z</cp:lastPrinted>
  <dcterms:created xsi:type="dcterms:W3CDTF">2011-08-11T15:02:45Z</dcterms:created>
  <dcterms:modified xsi:type="dcterms:W3CDTF">2014-05-22T18:55:39Z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0x0101009FF2DEE4C6C00043A7D41D6048BB8806</vt:lpwstr>
  </property>
  <property fmtid="{D5CDD505-2E9C-101B-9397-08002B2CF9AE}" pid="3" name="_AdHocReviewCycleID">
    <vt:i4>-760850968</vt:i4>
  </property>
  <property fmtid="{D5CDD505-2E9C-101B-9397-08002B2CF9AE}" pid="4" name="_NewReviewCycle">
    <vt:lpwstr/>
  </property>
  <property fmtid="{D5CDD505-2E9C-101B-9397-08002B2CF9AE}" pid="5" name="_EmailSubject">
    <vt:lpwstr>TPF-5(213) Recycled Asphalt Shingles Pooled Fund Closeout documentation</vt:lpwstr>
  </property>
  <property fmtid="{D5CDD505-2E9C-101B-9397-08002B2CF9AE}" pid="6" name="_AuthorEmail">
    <vt:lpwstr>William.Stone@modot.mo.gov</vt:lpwstr>
  </property>
  <property fmtid="{D5CDD505-2E9C-101B-9397-08002B2CF9AE}" pid="7" name="_AuthorEmailDisplayName">
    <vt:lpwstr>William A. Stone</vt:lpwstr>
  </property>
  <property fmtid="{D5CDD505-2E9C-101B-9397-08002B2CF9AE}" pid="8" name="_ReviewingToolsShownOnce">
    <vt:lpwstr/>
  </property>
</Properties>
</file>