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5430" windowWidth="24255" windowHeight="6930"/>
  </bookViews>
  <sheets>
    <sheet name="Running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63" i="1" l="1"/>
  <c r="I59" i="1"/>
  <c r="I60" i="1"/>
  <c r="I61" i="1"/>
  <c r="F40" i="1" l="1"/>
  <c r="F39" i="1"/>
  <c r="F38" i="1"/>
  <c r="F37" i="1"/>
  <c r="F32" i="1"/>
  <c r="K51" i="1" l="1"/>
  <c r="K54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J10" i="1"/>
  <c r="J11" i="1"/>
  <c r="J12" i="1"/>
  <c r="J13" i="1"/>
  <c r="K13" i="1" s="1"/>
  <c r="J14" i="1"/>
  <c r="K14" i="1" s="1"/>
  <c r="J15" i="1"/>
  <c r="J16" i="1"/>
  <c r="K16" i="1" s="1"/>
  <c r="J17" i="1"/>
  <c r="J18" i="1"/>
  <c r="K18" i="1" s="1"/>
  <c r="J19" i="1"/>
  <c r="J20" i="1"/>
  <c r="J21" i="1"/>
  <c r="K21" i="1" s="1"/>
  <c r="J22" i="1"/>
  <c r="K22" i="1" s="1"/>
  <c r="J23" i="1"/>
  <c r="J24" i="1"/>
  <c r="J25" i="1"/>
  <c r="J26" i="1"/>
  <c r="J27" i="1"/>
  <c r="J28" i="1"/>
  <c r="J29" i="1"/>
  <c r="J30" i="1"/>
  <c r="J31" i="1"/>
  <c r="K31" i="1" s="1"/>
  <c r="J32" i="1"/>
  <c r="J33" i="1"/>
  <c r="K33" i="1" s="1"/>
  <c r="J34" i="1"/>
  <c r="J35" i="1"/>
  <c r="J36" i="1"/>
  <c r="J37" i="1"/>
  <c r="J38" i="1"/>
  <c r="J39" i="1"/>
  <c r="J40" i="1"/>
  <c r="K40" i="1" s="1"/>
  <c r="J41" i="1"/>
  <c r="K41" i="1" s="1"/>
  <c r="J42" i="1"/>
  <c r="K42" i="1" s="1"/>
  <c r="J43" i="1"/>
  <c r="J44" i="1"/>
  <c r="K44" i="1" s="1"/>
  <c r="J45" i="1"/>
  <c r="K45" i="1" s="1"/>
  <c r="J46" i="1"/>
  <c r="K46" i="1" s="1"/>
  <c r="J47" i="1"/>
  <c r="J48" i="1"/>
  <c r="J49" i="1"/>
  <c r="K49" i="1" s="1"/>
  <c r="J50" i="1"/>
  <c r="J51" i="1"/>
  <c r="J52" i="1"/>
  <c r="J53" i="1"/>
  <c r="J54" i="1"/>
  <c r="J55" i="1"/>
  <c r="J56" i="1"/>
  <c r="J57" i="1"/>
  <c r="J58" i="1"/>
  <c r="J59" i="1"/>
  <c r="J60" i="1"/>
  <c r="K60" i="1" s="1"/>
  <c r="J61" i="1"/>
  <c r="K61" i="1" s="1"/>
  <c r="J62" i="1"/>
  <c r="J63" i="1"/>
  <c r="J64" i="1"/>
  <c r="J65" i="1"/>
  <c r="J66" i="1"/>
  <c r="K66" i="1" s="1"/>
  <c r="J67" i="1"/>
  <c r="K67" i="1" s="1"/>
  <c r="J68" i="1"/>
  <c r="K68" i="1" s="1"/>
  <c r="J69" i="1"/>
  <c r="K69" i="1" s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9" i="1"/>
  <c r="K9" i="1" s="1"/>
  <c r="L9" i="1" s="1"/>
  <c r="H10" i="1"/>
  <c r="H11" i="1"/>
  <c r="H12" i="1"/>
  <c r="H13" i="1"/>
  <c r="H14" i="1"/>
  <c r="H15" i="1"/>
  <c r="H16" i="1"/>
  <c r="H17" i="1"/>
  <c r="K17" i="1" s="1"/>
  <c r="H18" i="1"/>
  <c r="H19" i="1"/>
  <c r="H20" i="1"/>
  <c r="H21" i="1"/>
  <c r="H22" i="1"/>
  <c r="H23" i="1"/>
  <c r="K23" i="1" s="1"/>
  <c r="H24" i="1"/>
  <c r="H25" i="1"/>
  <c r="K25" i="1" s="1"/>
  <c r="H26" i="1"/>
  <c r="K26" i="1" s="1"/>
  <c r="H27" i="1"/>
  <c r="H28" i="1"/>
  <c r="H29" i="1"/>
  <c r="H30" i="1"/>
  <c r="K30" i="1" s="1"/>
  <c r="H31" i="1"/>
  <c r="H32" i="1"/>
  <c r="H33" i="1"/>
  <c r="H34" i="1"/>
  <c r="K34" i="1" s="1"/>
  <c r="H35" i="1"/>
  <c r="K35" i="1" s="1"/>
  <c r="H36" i="1"/>
  <c r="H37" i="1"/>
  <c r="H38" i="1"/>
  <c r="K38" i="1" s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K58" i="1" s="1"/>
  <c r="H59" i="1"/>
  <c r="H60" i="1"/>
  <c r="H61" i="1"/>
  <c r="H62" i="1"/>
  <c r="H63" i="1"/>
  <c r="H64" i="1"/>
  <c r="H65" i="1"/>
  <c r="K65" i="1" s="1"/>
  <c r="H66" i="1"/>
  <c r="H67" i="1"/>
  <c r="H68" i="1"/>
  <c r="H69" i="1"/>
  <c r="H70" i="1"/>
  <c r="H71" i="1"/>
  <c r="K71" i="1" s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9" i="1"/>
  <c r="K70" i="1" l="1"/>
  <c r="K64" i="1"/>
  <c r="K62" i="1"/>
  <c r="K63" i="1"/>
  <c r="K59" i="1"/>
  <c r="K57" i="1"/>
  <c r="K56" i="1"/>
  <c r="K55" i="1"/>
  <c r="K53" i="1"/>
  <c r="K52" i="1"/>
  <c r="K50" i="1"/>
  <c r="K48" i="1"/>
  <c r="O49" i="1" s="1"/>
  <c r="K47" i="1"/>
  <c r="K43" i="1"/>
  <c r="K39" i="1"/>
  <c r="K37" i="1"/>
  <c r="K36" i="1"/>
  <c r="K32" i="1"/>
  <c r="K29" i="1"/>
  <c r="K28" i="1"/>
  <c r="K27" i="1"/>
  <c r="K24" i="1"/>
  <c r="K15" i="1"/>
  <c r="K20" i="1"/>
  <c r="K19" i="1"/>
  <c r="K12" i="1"/>
  <c r="K11" i="1"/>
  <c r="K10" i="1"/>
  <c r="L10" i="1"/>
  <c r="L11" i="1" l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</calcChain>
</file>

<file path=xl/sharedStrings.xml><?xml version="1.0" encoding="utf-8"?>
<sst xmlns="http://schemas.openxmlformats.org/spreadsheetml/2006/main" count="204" uniqueCount="50">
  <si>
    <t>4W 4418 WSRTC Meeting Coordination, Western States Forum Travel Support and Website Maintenance (Task Order 4)</t>
  </si>
  <si>
    <t>Project Start Date:  5/1/2013</t>
  </si>
  <si>
    <t>Project End Date:  10/31/2014</t>
  </si>
  <si>
    <t>Balance</t>
  </si>
  <si>
    <t>Actual</t>
  </si>
  <si>
    <t>Estimate</t>
  </si>
  <si>
    <t>Transaction Date</t>
  </si>
  <si>
    <t>Billed Date</t>
  </si>
  <si>
    <t>Item</t>
  </si>
  <si>
    <t>IDCs Y/N</t>
  </si>
  <si>
    <t>Description</t>
  </si>
  <si>
    <t>Direct Cost</t>
  </si>
  <si>
    <t>IDC/F&amp;A</t>
  </si>
  <si>
    <t>Total Cost</t>
  </si>
  <si>
    <t>Comments</t>
  </si>
  <si>
    <t>IDC/F&amp;A rate</t>
  </si>
  <si>
    <t xml:space="preserve">Actual vs. Estimate-- all IDC/F&amp;A would be estimates except for the actual entry from AgBooks.  </t>
  </si>
  <si>
    <t>Benefits paid on previous month's effort.  Ex. Benefits paid in January are for December's effort and should correspond with Dec timesheet entries.</t>
  </si>
  <si>
    <t>Participant Support</t>
  </si>
  <si>
    <t>N</t>
  </si>
  <si>
    <t>Benefits</t>
  </si>
  <si>
    <t>IDC</t>
  </si>
  <si>
    <t>Payroll</t>
  </si>
  <si>
    <t>Y</t>
  </si>
  <si>
    <t>Checks</t>
  </si>
  <si>
    <t>May/June 2013 paid 6/30/13</t>
  </si>
  <si>
    <t>F&amp;A May/June 2013</t>
  </si>
  <si>
    <t>Long Distance</t>
  </si>
  <si>
    <t>Conference Call - 6/18/2013 meeting</t>
  </si>
  <si>
    <t>F&amp;A July 2013</t>
  </si>
  <si>
    <t>Conference Call - 8/28/2013 meeting</t>
  </si>
  <si>
    <t>F&amp;A August 2013</t>
  </si>
  <si>
    <t>F&amp;A September 2013</t>
  </si>
  <si>
    <t>Off Campus Printing</t>
  </si>
  <si>
    <t>Printing - WSF Call for Abstracts Cover Letter</t>
  </si>
  <si>
    <t>F&amp;A November 2013</t>
  </si>
  <si>
    <t>Printing - WSF Save the Date Postcards</t>
  </si>
  <si>
    <t xml:space="preserve">Printing - WSF Call for Abstracts  </t>
  </si>
  <si>
    <t>Consultant/Professional</t>
  </si>
  <si>
    <t>Event Planner - Western States Forum</t>
  </si>
  <si>
    <t>F&amp;A December 2013</t>
  </si>
  <si>
    <t xml:space="preserve">Travel, June 2013 </t>
  </si>
  <si>
    <t>May 2013</t>
  </si>
  <si>
    <t>June 2013</t>
  </si>
  <si>
    <t>July 2013</t>
  </si>
  <si>
    <t>Travel, NRITS 2013</t>
  </si>
  <si>
    <t>August 2013</t>
  </si>
  <si>
    <t>October 2013</t>
  </si>
  <si>
    <t>November 2013</t>
  </si>
  <si>
    <t>December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</si>
</sst>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2" borderId="0" xfId="0" applyNumberFormat="1" applyFont="1" applyFill="1"/>
    <xf numFmtId="165" fontId="0" fillId="0" borderId="0" xfId="0" applyNumberFormat="1"/>
    <xf numFmtId="165" fontId="1" fillId="0" borderId="0" xfId="0" applyNumberFormat="1" applyFont="1"/>
    <xf numFmtId="165" fontId="1" fillId="0" borderId="1" xfId="0" applyNumberFormat="1" applyFont="1" applyBorder="1" applyAlignment="1">
      <alignment horizontal="center"/>
    </xf>
    <xf numFmtId="165" fontId="1" fillId="2" borderId="0" xfId="0" applyNumberFormat="1" applyFont="1" applyFill="1"/>
    <xf numFmtId="165" fontId="1" fillId="0" borderId="0" xfId="0" applyNumberFormat="1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/>
    <xf numFmtId="165" fontId="1" fillId="0" borderId="0" xfId="0" applyNumberFormat="1" applyFont="1" applyAlignment="1">
      <alignment horizontal="center"/>
    </xf>
    <xf numFmtId="0" fontId="0" fillId="3" borderId="0" xfId="0" applyFill="1" applyAlignment="1">
      <alignment wrapText="1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"/>
  <sheetViews>
    <sheetView tabSelected="1" workbookViewId="0">
      <pane ySplit="8" topLeftCell="A9" activePane="bottomLeft" state="frozen"/>
      <selection pane="bottomLeft" activeCell="O14" sqref="O14:P23"/>
    </sheetView>
  </sheetViews>
  <sheetFormatPr defaultRowHeight="15" x14ac:dyDescent="0.25"/>
  <cols>
    <col min="1" max="1" width="16.7109375" customWidth="1"/>
    <col min="2" max="2" width="10.7109375" bestFit="1" customWidth="1"/>
    <col min="3" max="3" width="22.85546875" bestFit="1" customWidth="1"/>
    <col min="4" max="4" width="8.7109375" style="12" bestFit="1" customWidth="1"/>
    <col min="5" max="5" width="42.140625" bestFit="1" customWidth="1"/>
    <col min="6" max="6" width="12.7109375" style="6" bestFit="1" customWidth="1"/>
    <col min="7" max="7" width="10.7109375" style="6" customWidth="1"/>
    <col min="8" max="8" width="16.28515625" style="6" customWidth="1"/>
    <col min="9" max="10" width="12.7109375" style="6" customWidth="1"/>
    <col min="11" max="11" width="17" style="6" customWidth="1"/>
    <col min="12" max="12" width="13.28515625" style="6" customWidth="1"/>
    <col min="13" max="13" width="2.7109375" customWidth="1"/>
    <col min="14" max="14" width="38.85546875" customWidth="1"/>
  </cols>
  <sheetData>
    <row r="1" spans="1:17" x14ac:dyDescent="0.25">
      <c r="A1" s="1" t="s">
        <v>0</v>
      </c>
    </row>
    <row r="2" spans="1:17" x14ac:dyDescent="0.25">
      <c r="A2" s="1" t="s">
        <v>1</v>
      </c>
      <c r="J2" s="15" t="s">
        <v>16</v>
      </c>
      <c r="K2" s="15"/>
      <c r="L2" s="15"/>
      <c r="M2" s="15"/>
      <c r="N2" s="15"/>
      <c r="O2" s="15"/>
      <c r="P2" s="15"/>
      <c r="Q2" s="15"/>
    </row>
    <row r="3" spans="1:17" x14ac:dyDescent="0.25">
      <c r="A3" s="1" t="s">
        <v>2</v>
      </c>
      <c r="J3" t="s">
        <v>17</v>
      </c>
      <c r="K3"/>
      <c r="L3"/>
    </row>
    <row r="4" spans="1:17" x14ac:dyDescent="0.25">
      <c r="A4" s="1"/>
    </row>
    <row r="5" spans="1:17" x14ac:dyDescent="0.25">
      <c r="A5" s="1" t="s">
        <v>3</v>
      </c>
      <c r="F5" s="9" t="s">
        <v>15</v>
      </c>
      <c r="G5" s="5">
        <v>0.44</v>
      </c>
    </row>
    <row r="6" spans="1:17" x14ac:dyDescent="0.25">
      <c r="A6" s="1"/>
      <c r="B6" s="1"/>
      <c r="C6" s="1"/>
      <c r="D6" s="2"/>
      <c r="E6" s="1"/>
      <c r="F6" s="14" t="s">
        <v>4</v>
      </c>
      <c r="G6" s="14"/>
      <c r="H6" s="10"/>
      <c r="I6" s="14" t="s">
        <v>5</v>
      </c>
      <c r="J6" s="14"/>
      <c r="K6" s="7"/>
      <c r="L6" s="7"/>
      <c r="M6" s="1"/>
      <c r="N6" s="1"/>
    </row>
    <row r="7" spans="1:17" ht="15.75" thickBot="1" x14ac:dyDescent="0.3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8" t="s">
        <v>11</v>
      </c>
      <c r="G7" s="8" t="s">
        <v>12</v>
      </c>
      <c r="H7" s="8" t="s">
        <v>13</v>
      </c>
      <c r="I7" s="8" t="s">
        <v>11</v>
      </c>
      <c r="J7" s="8" t="s">
        <v>12</v>
      </c>
      <c r="K7" s="8" t="s">
        <v>13</v>
      </c>
      <c r="L7" s="8" t="s">
        <v>3</v>
      </c>
      <c r="M7" s="3"/>
      <c r="N7" s="4" t="s">
        <v>14</v>
      </c>
      <c r="O7" s="4" t="s">
        <v>24</v>
      </c>
    </row>
    <row r="8" spans="1:17" x14ac:dyDescent="0.25">
      <c r="L8" s="6">
        <v>80000</v>
      </c>
    </row>
    <row r="9" spans="1:17" x14ac:dyDescent="0.25">
      <c r="A9" s="11">
        <v>41445</v>
      </c>
      <c r="B9" s="11">
        <v>41449</v>
      </c>
      <c r="C9" t="s">
        <v>18</v>
      </c>
      <c r="D9" s="12" t="s">
        <v>19</v>
      </c>
      <c r="E9" t="s">
        <v>41</v>
      </c>
      <c r="F9" s="6">
        <v>184.8</v>
      </c>
      <c r="H9" s="6">
        <f>F9+G9</f>
        <v>184.8</v>
      </c>
      <c r="J9" s="6">
        <f>IF(G9=0, IF(D9="Y", (F9*$G$5) + (I9*$G$5), 0), 0)</f>
        <v>0</v>
      </c>
      <c r="K9" s="6">
        <f>IF(H9&gt;0, 0, I9+J9)</f>
        <v>0</v>
      </c>
      <c r="L9" s="6">
        <f>L8-H9-K9</f>
        <v>79815.199999999997</v>
      </c>
    </row>
    <row r="10" spans="1:17" x14ac:dyDescent="0.25">
      <c r="A10" s="11">
        <v>41445</v>
      </c>
      <c r="B10" s="11">
        <v>41449</v>
      </c>
      <c r="C10" t="s">
        <v>18</v>
      </c>
      <c r="D10" s="12" t="s">
        <v>19</v>
      </c>
      <c r="E10" t="s">
        <v>41</v>
      </c>
      <c r="F10" s="6">
        <v>184.8</v>
      </c>
      <c r="H10" s="6">
        <f t="shared" ref="H10:H73" si="0">F10+G10</f>
        <v>184.8</v>
      </c>
      <c r="J10" s="6">
        <f t="shared" ref="J10:J73" si="1">IF(G10=0, IF(D10="Y", (F10*$G$5) + (I10*$G$5), 0), 0)</f>
        <v>0</v>
      </c>
      <c r="K10" s="6">
        <f t="shared" ref="K10:K73" si="2">IF(H10&gt;0, 0, I10+J10)</f>
        <v>0</v>
      </c>
      <c r="L10" s="6">
        <f t="shared" ref="L10:L73" si="3">L9-H10-K10</f>
        <v>79630.399999999994</v>
      </c>
    </row>
    <row r="11" spans="1:17" x14ac:dyDescent="0.25">
      <c r="A11" s="11">
        <v>41445</v>
      </c>
      <c r="B11" s="11">
        <v>41449</v>
      </c>
      <c r="C11" t="s">
        <v>18</v>
      </c>
      <c r="D11" s="12" t="s">
        <v>19</v>
      </c>
      <c r="E11" t="s">
        <v>41</v>
      </c>
      <c r="F11" s="6">
        <v>277.2</v>
      </c>
      <c r="H11" s="6">
        <f t="shared" si="0"/>
        <v>277.2</v>
      </c>
      <c r="J11" s="6">
        <f t="shared" si="1"/>
        <v>0</v>
      </c>
      <c r="K11" s="6">
        <f t="shared" si="2"/>
        <v>0</v>
      </c>
      <c r="L11" s="6">
        <f t="shared" si="3"/>
        <v>79353.2</v>
      </c>
    </row>
    <row r="12" spans="1:17" x14ac:dyDescent="0.25">
      <c r="A12" s="11">
        <v>41451</v>
      </c>
      <c r="B12" s="11">
        <v>41453</v>
      </c>
      <c r="C12" t="s">
        <v>18</v>
      </c>
      <c r="D12" s="12" t="s">
        <v>19</v>
      </c>
      <c r="E12" t="s">
        <v>41</v>
      </c>
      <c r="F12" s="6">
        <v>57</v>
      </c>
      <c r="H12" s="6">
        <f t="shared" si="0"/>
        <v>57</v>
      </c>
      <c r="J12" s="6">
        <f t="shared" si="1"/>
        <v>0</v>
      </c>
      <c r="K12" s="6">
        <f t="shared" si="2"/>
        <v>0</v>
      </c>
      <c r="L12" s="6">
        <f t="shared" si="3"/>
        <v>79296.2</v>
      </c>
    </row>
    <row r="13" spans="1:17" x14ac:dyDescent="0.25">
      <c r="A13" s="11">
        <v>41464</v>
      </c>
      <c r="B13" s="11">
        <v>41464</v>
      </c>
      <c r="C13" t="s">
        <v>18</v>
      </c>
      <c r="D13" s="12" t="s">
        <v>19</v>
      </c>
      <c r="E13" t="s">
        <v>41</v>
      </c>
      <c r="F13" s="6">
        <v>597.35</v>
      </c>
      <c r="H13" s="6">
        <f t="shared" si="0"/>
        <v>597.35</v>
      </c>
      <c r="J13" s="6">
        <f t="shared" si="1"/>
        <v>0</v>
      </c>
      <c r="K13" s="6">
        <f t="shared" si="2"/>
        <v>0</v>
      </c>
      <c r="L13" s="6">
        <f t="shared" si="3"/>
        <v>78698.849999999991</v>
      </c>
    </row>
    <row r="14" spans="1:17" x14ac:dyDescent="0.25">
      <c r="A14" s="11">
        <v>41425</v>
      </c>
      <c r="B14" s="11">
        <v>41432</v>
      </c>
      <c r="C14" t="s">
        <v>22</v>
      </c>
      <c r="D14" s="12" t="s">
        <v>23</v>
      </c>
      <c r="E14" s="16" t="s">
        <v>42</v>
      </c>
      <c r="F14" s="6">
        <v>269.93</v>
      </c>
      <c r="H14" s="6">
        <f t="shared" si="0"/>
        <v>269.93</v>
      </c>
      <c r="J14" s="6">
        <f t="shared" si="1"/>
        <v>118.7692</v>
      </c>
      <c r="K14" s="6">
        <f t="shared" si="2"/>
        <v>0</v>
      </c>
      <c r="L14" s="6">
        <f t="shared" si="3"/>
        <v>78428.92</v>
      </c>
    </row>
    <row r="15" spans="1:17" x14ac:dyDescent="0.25">
      <c r="A15" s="11">
        <v>41425</v>
      </c>
      <c r="B15" s="11">
        <v>41432</v>
      </c>
      <c r="C15" t="s">
        <v>22</v>
      </c>
      <c r="D15" s="12" t="s">
        <v>23</v>
      </c>
      <c r="E15" s="16" t="s">
        <v>42</v>
      </c>
      <c r="F15" s="6">
        <v>50.92</v>
      </c>
      <c r="H15" s="6">
        <f t="shared" si="0"/>
        <v>50.92</v>
      </c>
      <c r="J15" s="6">
        <f t="shared" si="1"/>
        <v>22.404800000000002</v>
      </c>
      <c r="K15" s="6">
        <f t="shared" si="2"/>
        <v>0</v>
      </c>
      <c r="L15" s="6">
        <f t="shared" si="3"/>
        <v>78378</v>
      </c>
    </row>
    <row r="16" spans="1:17" x14ac:dyDescent="0.25">
      <c r="A16" s="11">
        <v>41425</v>
      </c>
      <c r="B16" s="11">
        <v>41432</v>
      </c>
      <c r="C16" t="s">
        <v>22</v>
      </c>
      <c r="D16" s="12" t="s">
        <v>23</v>
      </c>
      <c r="E16" s="16" t="s">
        <v>42</v>
      </c>
      <c r="F16" s="6">
        <v>170</v>
      </c>
      <c r="H16" s="6">
        <f t="shared" si="0"/>
        <v>170</v>
      </c>
      <c r="J16" s="6">
        <f t="shared" si="1"/>
        <v>74.8</v>
      </c>
      <c r="K16" s="6">
        <f t="shared" si="2"/>
        <v>0</v>
      </c>
      <c r="L16" s="6">
        <f t="shared" si="3"/>
        <v>78208</v>
      </c>
    </row>
    <row r="17" spans="1:15" x14ac:dyDescent="0.25">
      <c r="A17" s="11">
        <v>41425</v>
      </c>
      <c r="B17" s="11">
        <v>41432</v>
      </c>
      <c r="C17" t="s">
        <v>22</v>
      </c>
      <c r="D17" s="12" t="s">
        <v>23</v>
      </c>
      <c r="E17" s="16" t="s">
        <v>42</v>
      </c>
      <c r="F17" s="6">
        <v>364.5</v>
      </c>
      <c r="H17" s="6">
        <f t="shared" si="0"/>
        <v>364.5</v>
      </c>
      <c r="J17" s="6">
        <f t="shared" si="1"/>
        <v>160.38</v>
      </c>
      <c r="K17" s="6">
        <f t="shared" si="2"/>
        <v>0</v>
      </c>
      <c r="L17" s="6">
        <f t="shared" si="3"/>
        <v>77843.5</v>
      </c>
    </row>
    <row r="18" spans="1:15" x14ac:dyDescent="0.25">
      <c r="A18" s="11">
        <v>41425</v>
      </c>
      <c r="B18" s="11">
        <v>41425</v>
      </c>
      <c r="C18" t="s">
        <v>20</v>
      </c>
      <c r="D18" s="12" t="s">
        <v>23</v>
      </c>
      <c r="E18" s="13" t="s">
        <v>25</v>
      </c>
      <c r="H18" s="6">
        <f t="shared" si="0"/>
        <v>0</v>
      </c>
      <c r="J18" s="6">
        <f t="shared" si="1"/>
        <v>0</v>
      </c>
      <c r="K18" s="6">
        <f t="shared" si="2"/>
        <v>0</v>
      </c>
      <c r="L18" s="6">
        <f t="shared" si="3"/>
        <v>77843.5</v>
      </c>
      <c r="O18" s="6"/>
    </row>
    <row r="19" spans="1:15" x14ac:dyDescent="0.25">
      <c r="A19" s="11">
        <v>41455</v>
      </c>
      <c r="B19" s="11">
        <v>41464</v>
      </c>
      <c r="C19" t="s">
        <v>22</v>
      </c>
      <c r="D19" s="12" t="s">
        <v>23</v>
      </c>
      <c r="E19" s="16" t="s">
        <v>43</v>
      </c>
      <c r="F19" s="6">
        <v>79.959999999999994</v>
      </c>
      <c r="H19" s="6">
        <f t="shared" si="0"/>
        <v>79.959999999999994</v>
      </c>
      <c r="J19" s="6">
        <f t="shared" si="1"/>
        <v>35.182399999999994</v>
      </c>
      <c r="K19" s="6">
        <f t="shared" si="2"/>
        <v>0</v>
      </c>
      <c r="L19" s="6">
        <f t="shared" si="3"/>
        <v>77763.539999999994</v>
      </c>
    </row>
    <row r="20" spans="1:15" x14ac:dyDescent="0.25">
      <c r="A20" s="11">
        <v>41455</v>
      </c>
      <c r="B20" s="11">
        <v>41464</v>
      </c>
      <c r="C20" t="s">
        <v>22</v>
      </c>
      <c r="D20" s="12" t="s">
        <v>23</v>
      </c>
      <c r="E20" s="16" t="s">
        <v>43</v>
      </c>
      <c r="F20" s="6">
        <v>175.5</v>
      </c>
      <c r="H20" s="6">
        <f t="shared" si="0"/>
        <v>175.5</v>
      </c>
      <c r="J20" s="6">
        <f t="shared" si="1"/>
        <v>77.22</v>
      </c>
      <c r="K20" s="6">
        <f t="shared" si="2"/>
        <v>0</v>
      </c>
      <c r="L20" s="6">
        <f t="shared" si="3"/>
        <v>77588.039999999994</v>
      </c>
    </row>
    <row r="21" spans="1:15" x14ac:dyDescent="0.25">
      <c r="A21" s="11">
        <v>41455</v>
      </c>
      <c r="B21" s="11">
        <v>41464</v>
      </c>
      <c r="C21" t="s">
        <v>22</v>
      </c>
      <c r="D21" s="12" t="s">
        <v>23</v>
      </c>
      <c r="E21" s="16" t="s">
        <v>43</v>
      </c>
      <c r="F21" s="6">
        <v>17.25</v>
      </c>
      <c r="H21" s="6">
        <f t="shared" si="0"/>
        <v>17.25</v>
      </c>
      <c r="J21" s="6">
        <f t="shared" si="1"/>
        <v>7.59</v>
      </c>
      <c r="K21" s="6">
        <f t="shared" si="2"/>
        <v>0</v>
      </c>
      <c r="L21" s="6">
        <f t="shared" si="3"/>
        <v>77570.789999999994</v>
      </c>
    </row>
    <row r="22" spans="1:15" x14ac:dyDescent="0.25">
      <c r="A22" s="11">
        <v>41455</v>
      </c>
      <c r="B22" s="11">
        <v>41455</v>
      </c>
      <c r="C22" t="s">
        <v>20</v>
      </c>
      <c r="D22" s="12" t="s">
        <v>23</v>
      </c>
      <c r="E22" s="13" t="s">
        <v>25</v>
      </c>
      <c r="F22" s="6">
        <v>396.92</v>
      </c>
      <c r="H22" s="6">
        <f t="shared" si="0"/>
        <v>396.92</v>
      </c>
      <c r="J22" s="6">
        <f t="shared" si="1"/>
        <v>174.6448</v>
      </c>
      <c r="K22" s="6">
        <f t="shared" si="2"/>
        <v>0</v>
      </c>
      <c r="L22" s="6">
        <f t="shared" si="3"/>
        <v>77173.87</v>
      </c>
    </row>
    <row r="23" spans="1:15" x14ac:dyDescent="0.25">
      <c r="A23" s="11">
        <v>41455</v>
      </c>
      <c r="B23" s="11">
        <v>41455</v>
      </c>
      <c r="C23" t="s">
        <v>21</v>
      </c>
      <c r="D23" s="12" t="s">
        <v>19</v>
      </c>
      <c r="E23" t="s">
        <v>26</v>
      </c>
      <c r="G23" s="6">
        <v>670.99</v>
      </c>
      <c r="H23" s="6">
        <f t="shared" si="0"/>
        <v>670.99</v>
      </c>
      <c r="J23" s="6">
        <f t="shared" si="1"/>
        <v>0</v>
      </c>
      <c r="K23" s="6">
        <f t="shared" si="2"/>
        <v>0</v>
      </c>
      <c r="L23" s="6">
        <f t="shared" si="3"/>
        <v>76502.87999999999</v>
      </c>
      <c r="O23" s="6"/>
    </row>
    <row r="24" spans="1:15" x14ac:dyDescent="0.25">
      <c r="A24" s="11">
        <v>41486</v>
      </c>
      <c r="B24" s="11">
        <v>41493</v>
      </c>
      <c r="C24" t="s">
        <v>22</v>
      </c>
      <c r="D24" s="12" t="s">
        <v>23</v>
      </c>
      <c r="E24" s="16" t="s">
        <v>44</v>
      </c>
      <c r="F24" s="6">
        <v>390</v>
      </c>
      <c r="H24" s="6">
        <f t="shared" si="0"/>
        <v>390</v>
      </c>
      <c r="J24" s="6">
        <f t="shared" si="1"/>
        <v>171.6</v>
      </c>
      <c r="K24" s="6">
        <f t="shared" si="2"/>
        <v>0</v>
      </c>
      <c r="L24" s="6">
        <f t="shared" si="3"/>
        <v>76112.87999999999</v>
      </c>
    </row>
    <row r="25" spans="1:15" x14ac:dyDescent="0.25">
      <c r="A25" s="11">
        <v>41486</v>
      </c>
      <c r="B25" s="11">
        <v>41493</v>
      </c>
      <c r="C25" t="s">
        <v>22</v>
      </c>
      <c r="D25" s="12" t="s">
        <v>23</v>
      </c>
      <c r="E25" s="16" t="s">
        <v>44</v>
      </c>
      <c r="F25" s="6">
        <v>670.5</v>
      </c>
      <c r="H25" s="6">
        <f t="shared" si="0"/>
        <v>670.5</v>
      </c>
      <c r="J25" s="6">
        <f t="shared" si="1"/>
        <v>295.02</v>
      </c>
      <c r="K25" s="6">
        <f t="shared" si="2"/>
        <v>0</v>
      </c>
      <c r="L25" s="6">
        <f t="shared" si="3"/>
        <v>75442.37999999999</v>
      </c>
    </row>
    <row r="26" spans="1:15" x14ac:dyDescent="0.25">
      <c r="A26" s="11">
        <v>41486</v>
      </c>
      <c r="B26" s="11">
        <v>41493</v>
      </c>
      <c r="C26" t="s">
        <v>22</v>
      </c>
      <c r="D26" s="12" t="s">
        <v>23</v>
      </c>
      <c r="E26" s="16" t="s">
        <v>44</v>
      </c>
      <c r="F26" s="6">
        <v>33.450000000000003</v>
      </c>
      <c r="H26" s="6">
        <f t="shared" si="0"/>
        <v>33.450000000000003</v>
      </c>
      <c r="J26" s="6">
        <f t="shared" si="1"/>
        <v>14.718000000000002</v>
      </c>
      <c r="K26" s="6">
        <f t="shared" si="2"/>
        <v>0</v>
      </c>
      <c r="L26" s="6">
        <f t="shared" si="3"/>
        <v>75408.929999999993</v>
      </c>
    </row>
    <row r="27" spans="1:15" x14ac:dyDescent="0.25">
      <c r="A27" s="11">
        <v>41486</v>
      </c>
      <c r="B27" s="11">
        <v>41493</v>
      </c>
      <c r="C27" t="s">
        <v>22</v>
      </c>
      <c r="D27" s="12" t="s">
        <v>23</v>
      </c>
      <c r="E27" s="16" t="s">
        <v>44</v>
      </c>
      <c r="F27" s="6">
        <v>43.1</v>
      </c>
      <c r="H27" s="6">
        <f t="shared" si="0"/>
        <v>43.1</v>
      </c>
      <c r="J27" s="6">
        <f t="shared" si="1"/>
        <v>18.964000000000002</v>
      </c>
      <c r="K27" s="6">
        <f t="shared" si="2"/>
        <v>0</v>
      </c>
      <c r="L27" s="6">
        <f t="shared" si="3"/>
        <v>75365.829999999987</v>
      </c>
    </row>
    <row r="28" spans="1:15" x14ac:dyDescent="0.25">
      <c r="A28" s="11">
        <v>41486</v>
      </c>
      <c r="B28" s="11">
        <v>41493</v>
      </c>
      <c r="C28" t="s">
        <v>20</v>
      </c>
      <c r="D28" s="12" t="s">
        <v>23</v>
      </c>
      <c r="E28" s="13">
        <v>41456</v>
      </c>
      <c r="F28" s="6">
        <v>502.24</v>
      </c>
      <c r="H28" s="6">
        <f t="shared" si="0"/>
        <v>502.24</v>
      </c>
      <c r="J28" s="6">
        <f t="shared" si="1"/>
        <v>220.98560000000001</v>
      </c>
      <c r="K28" s="6">
        <f t="shared" si="2"/>
        <v>0</v>
      </c>
      <c r="L28" s="6">
        <f t="shared" si="3"/>
        <v>74863.589999999982</v>
      </c>
    </row>
    <row r="29" spans="1:15" x14ac:dyDescent="0.25">
      <c r="A29" s="11">
        <v>41443</v>
      </c>
      <c r="B29" s="11">
        <v>41466</v>
      </c>
      <c r="C29" t="s">
        <v>27</v>
      </c>
      <c r="D29" s="12" t="s">
        <v>23</v>
      </c>
      <c r="E29" t="s">
        <v>28</v>
      </c>
      <c r="F29" s="6">
        <v>29.55</v>
      </c>
      <c r="H29" s="6">
        <f t="shared" si="0"/>
        <v>29.55</v>
      </c>
      <c r="J29" s="6">
        <f t="shared" si="1"/>
        <v>13.002000000000001</v>
      </c>
      <c r="K29" s="6">
        <f t="shared" si="2"/>
        <v>0</v>
      </c>
      <c r="L29" s="6">
        <f t="shared" si="3"/>
        <v>74834.039999999979</v>
      </c>
    </row>
    <row r="30" spans="1:15" x14ac:dyDescent="0.25">
      <c r="A30" s="11">
        <v>41486</v>
      </c>
      <c r="B30" s="11">
        <v>41486</v>
      </c>
      <c r="C30" t="s">
        <v>21</v>
      </c>
      <c r="D30" s="12" t="s">
        <v>19</v>
      </c>
      <c r="E30" t="s">
        <v>29</v>
      </c>
      <c r="G30" s="6">
        <v>13</v>
      </c>
      <c r="H30" s="6">
        <f t="shared" si="0"/>
        <v>13</v>
      </c>
      <c r="J30" s="6">
        <f t="shared" si="1"/>
        <v>0</v>
      </c>
      <c r="K30" s="6">
        <f t="shared" si="2"/>
        <v>0</v>
      </c>
      <c r="L30" s="6">
        <f t="shared" si="3"/>
        <v>74821.039999999979</v>
      </c>
    </row>
    <row r="31" spans="1:15" x14ac:dyDescent="0.25">
      <c r="A31" s="11">
        <v>41472</v>
      </c>
      <c r="B31" s="11">
        <v>41472</v>
      </c>
      <c r="C31" t="s">
        <v>18</v>
      </c>
      <c r="D31" s="12" t="s">
        <v>19</v>
      </c>
      <c r="E31" t="s">
        <v>45</v>
      </c>
      <c r="F31" s="6">
        <v>250</v>
      </c>
      <c r="H31" s="6">
        <f t="shared" si="0"/>
        <v>250</v>
      </c>
      <c r="J31" s="6">
        <f t="shared" si="1"/>
        <v>0</v>
      </c>
      <c r="K31" s="6">
        <f t="shared" si="2"/>
        <v>0</v>
      </c>
      <c r="L31" s="6">
        <f t="shared" si="3"/>
        <v>74571.039999999979</v>
      </c>
    </row>
    <row r="32" spans="1:15" x14ac:dyDescent="0.25">
      <c r="A32" s="11">
        <v>41477</v>
      </c>
      <c r="B32" s="11">
        <v>41477</v>
      </c>
      <c r="C32" t="s">
        <v>18</v>
      </c>
      <c r="D32" s="12" t="s">
        <v>19</v>
      </c>
      <c r="E32" t="s">
        <v>45</v>
      </c>
      <c r="F32" s="6">
        <f>535.8+40</f>
        <v>575.79999999999995</v>
      </c>
      <c r="H32" s="6">
        <f t="shared" si="0"/>
        <v>575.79999999999995</v>
      </c>
      <c r="J32" s="6">
        <f t="shared" si="1"/>
        <v>0</v>
      </c>
      <c r="K32" s="6">
        <f t="shared" si="2"/>
        <v>0</v>
      </c>
      <c r="L32" s="6">
        <f t="shared" si="3"/>
        <v>73995.239999999976</v>
      </c>
    </row>
    <row r="33" spans="1:12" x14ac:dyDescent="0.25">
      <c r="A33" s="11">
        <v>41484</v>
      </c>
      <c r="B33" s="11">
        <v>41484</v>
      </c>
      <c r="C33" t="s">
        <v>18</v>
      </c>
      <c r="D33" s="12" t="s">
        <v>19</v>
      </c>
      <c r="E33" t="s">
        <v>45</v>
      </c>
      <c r="F33" s="6">
        <v>250</v>
      </c>
      <c r="H33" s="6">
        <f t="shared" si="0"/>
        <v>250</v>
      </c>
      <c r="J33" s="6">
        <f t="shared" si="1"/>
        <v>0</v>
      </c>
      <c r="K33" s="6">
        <f t="shared" si="2"/>
        <v>0</v>
      </c>
      <c r="L33" s="6">
        <f t="shared" si="3"/>
        <v>73745.239999999976</v>
      </c>
    </row>
    <row r="34" spans="1:12" x14ac:dyDescent="0.25">
      <c r="A34" s="11">
        <v>41484</v>
      </c>
      <c r="B34" s="11">
        <v>41484</v>
      </c>
      <c r="C34" t="s">
        <v>18</v>
      </c>
      <c r="D34" s="12" t="s">
        <v>19</v>
      </c>
      <c r="E34" t="s">
        <v>45</v>
      </c>
      <c r="F34" s="6">
        <v>250</v>
      </c>
      <c r="H34" s="6">
        <f t="shared" si="0"/>
        <v>250</v>
      </c>
      <c r="J34" s="6">
        <f t="shared" si="1"/>
        <v>0</v>
      </c>
      <c r="K34" s="6">
        <f t="shared" si="2"/>
        <v>0</v>
      </c>
      <c r="L34" s="6">
        <f t="shared" si="3"/>
        <v>73495.239999999976</v>
      </c>
    </row>
    <row r="35" spans="1:12" x14ac:dyDescent="0.25">
      <c r="A35" s="11">
        <v>41486</v>
      </c>
      <c r="B35" s="11">
        <v>41486</v>
      </c>
      <c r="C35" t="s">
        <v>18</v>
      </c>
      <c r="D35" s="12" t="s">
        <v>19</v>
      </c>
      <c r="E35" t="s">
        <v>45</v>
      </c>
      <c r="F35" s="6">
        <v>250</v>
      </c>
      <c r="H35" s="6">
        <f t="shared" si="0"/>
        <v>250</v>
      </c>
      <c r="J35" s="6">
        <f t="shared" si="1"/>
        <v>0</v>
      </c>
      <c r="K35" s="6">
        <f t="shared" si="2"/>
        <v>0</v>
      </c>
      <c r="L35" s="6">
        <f t="shared" si="3"/>
        <v>73245.239999999976</v>
      </c>
    </row>
    <row r="36" spans="1:12" x14ac:dyDescent="0.25">
      <c r="A36" s="11">
        <v>41488</v>
      </c>
      <c r="B36" s="11">
        <v>41488</v>
      </c>
      <c r="C36" t="s">
        <v>18</v>
      </c>
      <c r="D36" s="12" t="s">
        <v>19</v>
      </c>
      <c r="E36" t="s">
        <v>45</v>
      </c>
      <c r="F36" s="6">
        <v>75</v>
      </c>
      <c r="H36" s="6">
        <f t="shared" si="0"/>
        <v>75</v>
      </c>
      <c r="J36" s="6">
        <f t="shared" si="1"/>
        <v>0</v>
      </c>
      <c r="K36" s="6">
        <f t="shared" si="2"/>
        <v>0</v>
      </c>
      <c r="L36" s="6">
        <f t="shared" si="3"/>
        <v>73170.239999999976</v>
      </c>
    </row>
    <row r="37" spans="1:12" x14ac:dyDescent="0.25">
      <c r="A37" s="11">
        <v>41488</v>
      </c>
      <c r="B37" s="11">
        <v>41488</v>
      </c>
      <c r="C37" t="s">
        <v>18</v>
      </c>
      <c r="D37" s="12" t="s">
        <v>19</v>
      </c>
      <c r="E37" t="s">
        <v>45</v>
      </c>
      <c r="F37" s="6">
        <f>40+440.6</f>
        <v>480.6</v>
      </c>
      <c r="H37" s="6">
        <f t="shared" si="0"/>
        <v>480.6</v>
      </c>
      <c r="J37" s="6">
        <f t="shared" si="1"/>
        <v>0</v>
      </c>
      <c r="K37" s="6">
        <f t="shared" si="2"/>
        <v>0</v>
      </c>
      <c r="L37" s="6">
        <f t="shared" si="3"/>
        <v>72689.63999999997</v>
      </c>
    </row>
    <row r="38" spans="1:12" x14ac:dyDescent="0.25">
      <c r="A38" s="11">
        <v>41488</v>
      </c>
      <c r="B38" s="11">
        <v>41488</v>
      </c>
      <c r="C38" t="s">
        <v>18</v>
      </c>
      <c r="D38" s="12" t="s">
        <v>19</v>
      </c>
      <c r="E38" t="s">
        <v>45</v>
      </c>
      <c r="F38" s="6">
        <f>270-20</f>
        <v>250</v>
      </c>
      <c r="H38" s="6">
        <f t="shared" si="0"/>
        <v>250</v>
      </c>
      <c r="J38" s="6">
        <f t="shared" si="1"/>
        <v>0</v>
      </c>
      <c r="K38" s="6">
        <f t="shared" si="2"/>
        <v>0</v>
      </c>
      <c r="L38" s="6">
        <f t="shared" si="3"/>
        <v>72439.63999999997</v>
      </c>
    </row>
    <row r="39" spans="1:12" x14ac:dyDescent="0.25">
      <c r="A39" s="11">
        <v>41501</v>
      </c>
      <c r="B39" s="11">
        <v>41502</v>
      </c>
      <c r="C39" t="s">
        <v>18</v>
      </c>
      <c r="D39" s="12" t="s">
        <v>19</v>
      </c>
      <c r="E39" t="s">
        <v>45</v>
      </c>
      <c r="F39" s="6">
        <f>40+735.8</f>
        <v>775.8</v>
      </c>
      <c r="H39" s="6">
        <f t="shared" si="0"/>
        <v>775.8</v>
      </c>
      <c r="J39" s="6">
        <f t="shared" si="1"/>
        <v>0</v>
      </c>
      <c r="K39" s="6">
        <f t="shared" si="2"/>
        <v>0</v>
      </c>
      <c r="L39" s="6">
        <f t="shared" si="3"/>
        <v>71663.839999999967</v>
      </c>
    </row>
    <row r="40" spans="1:12" x14ac:dyDescent="0.25">
      <c r="A40" s="11">
        <v>41501</v>
      </c>
      <c r="B40" s="11">
        <v>41502</v>
      </c>
      <c r="C40" t="s">
        <v>18</v>
      </c>
      <c r="D40" s="12" t="s">
        <v>19</v>
      </c>
      <c r="E40" t="s">
        <v>45</v>
      </c>
      <c r="F40" s="6">
        <f>782.6+40</f>
        <v>822.6</v>
      </c>
      <c r="H40" s="6">
        <f t="shared" si="0"/>
        <v>822.6</v>
      </c>
      <c r="J40" s="6">
        <f t="shared" si="1"/>
        <v>0</v>
      </c>
      <c r="K40" s="6">
        <f t="shared" si="2"/>
        <v>0</v>
      </c>
      <c r="L40" s="6">
        <f t="shared" si="3"/>
        <v>70841.239999999962</v>
      </c>
    </row>
    <row r="41" spans="1:12" x14ac:dyDescent="0.25">
      <c r="A41" s="11">
        <v>41514</v>
      </c>
      <c r="B41" s="11">
        <v>41528</v>
      </c>
      <c r="C41" t="s">
        <v>27</v>
      </c>
      <c r="D41" s="12" t="s">
        <v>23</v>
      </c>
      <c r="E41" t="s">
        <v>30</v>
      </c>
      <c r="F41" s="6">
        <v>18.97</v>
      </c>
      <c r="H41" s="6">
        <f t="shared" si="0"/>
        <v>18.97</v>
      </c>
      <c r="J41" s="6">
        <f t="shared" si="1"/>
        <v>8.3468</v>
      </c>
      <c r="K41" s="6">
        <f t="shared" si="2"/>
        <v>0</v>
      </c>
      <c r="L41" s="6">
        <f t="shared" si="3"/>
        <v>70822.26999999996</v>
      </c>
    </row>
    <row r="42" spans="1:12" x14ac:dyDescent="0.25">
      <c r="A42" s="11">
        <v>41516</v>
      </c>
      <c r="B42" s="11">
        <v>41516</v>
      </c>
      <c r="C42" t="s">
        <v>21</v>
      </c>
      <c r="D42" s="12" t="s">
        <v>19</v>
      </c>
      <c r="E42" t="s">
        <v>31</v>
      </c>
      <c r="G42" s="6">
        <v>721.29</v>
      </c>
      <c r="H42" s="6">
        <f t="shared" si="0"/>
        <v>721.29</v>
      </c>
      <c r="J42" s="6">
        <f t="shared" si="1"/>
        <v>0</v>
      </c>
      <c r="K42" s="6">
        <f t="shared" si="2"/>
        <v>0</v>
      </c>
      <c r="L42" s="6">
        <f t="shared" si="3"/>
        <v>70100.979999999967</v>
      </c>
    </row>
    <row r="43" spans="1:12" x14ac:dyDescent="0.25">
      <c r="A43" s="11">
        <v>41515</v>
      </c>
      <c r="B43" s="11">
        <v>41521</v>
      </c>
      <c r="C43" t="s">
        <v>18</v>
      </c>
      <c r="D43" s="12" t="s">
        <v>19</v>
      </c>
      <c r="E43" t="s">
        <v>45</v>
      </c>
      <c r="F43" s="6">
        <v>587.72</v>
      </c>
      <c r="H43" s="6">
        <f t="shared" si="0"/>
        <v>587.72</v>
      </c>
      <c r="J43" s="6">
        <f t="shared" si="1"/>
        <v>0</v>
      </c>
      <c r="K43" s="6">
        <f t="shared" si="2"/>
        <v>0</v>
      </c>
      <c r="L43" s="6">
        <f t="shared" si="3"/>
        <v>69513.259999999966</v>
      </c>
    </row>
    <row r="44" spans="1:12" x14ac:dyDescent="0.25">
      <c r="A44" s="11">
        <v>41515</v>
      </c>
      <c r="B44" s="11">
        <v>41535</v>
      </c>
      <c r="C44" t="s">
        <v>18</v>
      </c>
      <c r="D44" s="12" t="s">
        <v>19</v>
      </c>
      <c r="E44" t="s">
        <v>45</v>
      </c>
      <c r="F44" s="6">
        <v>945.99</v>
      </c>
      <c r="H44" s="6">
        <f t="shared" si="0"/>
        <v>945.99</v>
      </c>
      <c r="J44" s="6">
        <f t="shared" si="1"/>
        <v>0</v>
      </c>
      <c r="K44" s="6">
        <f t="shared" si="2"/>
        <v>0</v>
      </c>
      <c r="L44" s="6">
        <f t="shared" si="3"/>
        <v>68567.26999999996</v>
      </c>
    </row>
    <row r="45" spans="1:12" x14ac:dyDescent="0.25">
      <c r="A45" s="11">
        <v>41517</v>
      </c>
      <c r="B45" s="11">
        <v>41528</v>
      </c>
      <c r="C45" t="s">
        <v>22</v>
      </c>
      <c r="D45" s="12" t="s">
        <v>23</v>
      </c>
      <c r="E45" s="16" t="s">
        <v>46</v>
      </c>
      <c r="F45" s="6">
        <v>610</v>
      </c>
      <c r="H45" s="6">
        <f t="shared" si="0"/>
        <v>610</v>
      </c>
      <c r="J45" s="6">
        <f t="shared" si="1"/>
        <v>268.39999999999998</v>
      </c>
      <c r="K45" s="6">
        <f t="shared" si="2"/>
        <v>0</v>
      </c>
      <c r="L45" s="6">
        <f t="shared" si="3"/>
        <v>67957.26999999996</v>
      </c>
    </row>
    <row r="46" spans="1:12" x14ac:dyDescent="0.25">
      <c r="A46" s="11">
        <v>41517</v>
      </c>
      <c r="B46" s="11">
        <v>41528</v>
      </c>
      <c r="C46" t="s">
        <v>22</v>
      </c>
      <c r="D46" s="12" t="s">
        <v>23</v>
      </c>
      <c r="E46" s="16" t="s">
        <v>46</v>
      </c>
      <c r="F46" s="6">
        <v>36.630000000000003</v>
      </c>
      <c r="H46" s="6">
        <f t="shared" si="0"/>
        <v>36.630000000000003</v>
      </c>
      <c r="J46" s="6">
        <f t="shared" si="1"/>
        <v>16.1172</v>
      </c>
      <c r="K46" s="6">
        <f t="shared" si="2"/>
        <v>0</v>
      </c>
      <c r="L46" s="6">
        <f t="shared" si="3"/>
        <v>67920.639999999956</v>
      </c>
    </row>
    <row r="47" spans="1:12" x14ac:dyDescent="0.25">
      <c r="A47" s="11">
        <v>41517</v>
      </c>
      <c r="B47" s="11">
        <v>41528</v>
      </c>
      <c r="C47" t="s">
        <v>22</v>
      </c>
      <c r="D47" s="12" t="s">
        <v>23</v>
      </c>
      <c r="E47" s="16" t="s">
        <v>46</v>
      </c>
      <c r="F47" s="6">
        <v>67.92</v>
      </c>
      <c r="H47" s="6">
        <f t="shared" si="0"/>
        <v>67.92</v>
      </c>
      <c r="J47" s="6">
        <f t="shared" si="1"/>
        <v>29.884800000000002</v>
      </c>
      <c r="K47" s="6">
        <f t="shared" si="2"/>
        <v>0</v>
      </c>
      <c r="L47" s="6">
        <f t="shared" si="3"/>
        <v>67852.719999999958</v>
      </c>
    </row>
    <row r="48" spans="1:12" x14ac:dyDescent="0.25">
      <c r="A48" s="11">
        <v>41517</v>
      </c>
      <c r="B48" s="11">
        <v>41528</v>
      </c>
      <c r="C48" t="s">
        <v>20</v>
      </c>
      <c r="D48" s="12" t="s">
        <v>23</v>
      </c>
      <c r="E48" s="13">
        <v>41487</v>
      </c>
      <c r="F48" s="6">
        <v>213.54</v>
      </c>
      <c r="H48" s="6">
        <f t="shared" si="0"/>
        <v>213.54</v>
      </c>
      <c r="J48" s="6">
        <f t="shared" si="1"/>
        <v>93.957599999999999</v>
      </c>
      <c r="K48" s="6">
        <f t="shared" si="2"/>
        <v>0</v>
      </c>
      <c r="L48" s="6">
        <f t="shared" si="3"/>
        <v>67639.179999999964</v>
      </c>
    </row>
    <row r="49" spans="1:15" x14ac:dyDescent="0.25">
      <c r="A49" s="11">
        <v>41547</v>
      </c>
      <c r="B49" s="11">
        <v>41547</v>
      </c>
      <c r="C49" t="s">
        <v>21</v>
      </c>
      <c r="D49" s="12" t="s">
        <v>19</v>
      </c>
      <c r="E49" t="s">
        <v>32</v>
      </c>
      <c r="G49" s="6">
        <v>416.72</v>
      </c>
      <c r="H49" s="6">
        <f t="shared" si="0"/>
        <v>416.72</v>
      </c>
      <c r="J49" s="6">
        <f t="shared" si="1"/>
        <v>0</v>
      </c>
      <c r="K49" s="6">
        <f t="shared" si="2"/>
        <v>0</v>
      </c>
      <c r="L49" s="6">
        <f t="shared" si="3"/>
        <v>67222.459999999963</v>
      </c>
      <c r="O49" s="6">
        <f>SUM(K45:K48)</f>
        <v>0</v>
      </c>
    </row>
    <row r="50" spans="1:15" x14ac:dyDescent="0.25">
      <c r="A50" s="11">
        <v>41515</v>
      </c>
      <c r="B50" s="11">
        <v>41563</v>
      </c>
      <c r="C50" t="s">
        <v>18</v>
      </c>
      <c r="D50" s="12" t="s">
        <v>19</v>
      </c>
      <c r="E50" t="s">
        <v>45</v>
      </c>
      <c r="F50" s="6">
        <v>1903.87</v>
      </c>
      <c r="H50" s="6">
        <f t="shared" si="0"/>
        <v>1903.87</v>
      </c>
      <c r="J50" s="6">
        <f t="shared" si="1"/>
        <v>0</v>
      </c>
      <c r="K50" s="6">
        <f t="shared" si="2"/>
        <v>0</v>
      </c>
      <c r="L50" s="6">
        <f t="shared" si="3"/>
        <v>65318.58999999996</v>
      </c>
    </row>
    <row r="51" spans="1:15" x14ac:dyDescent="0.25">
      <c r="A51" s="11">
        <v>41515</v>
      </c>
      <c r="B51" s="11">
        <v>41579</v>
      </c>
      <c r="C51" t="s">
        <v>18</v>
      </c>
      <c r="D51" s="12" t="s">
        <v>19</v>
      </c>
      <c r="E51" t="s">
        <v>45</v>
      </c>
      <c r="F51" s="6">
        <v>538.59</v>
      </c>
      <c r="H51" s="6">
        <f t="shared" si="0"/>
        <v>538.59</v>
      </c>
      <c r="J51" s="6">
        <f t="shared" si="1"/>
        <v>0</v>
      </c>
      <c r="K51" s="6">
        <f t="shared" si="2"/>
        <v>0</v>
      </c>
      <c r="L51" s="6">
        <f t="shared" si="3"/>
        <v>64779.999999999964</v>
      </c>
    </row>
    <row r="52" spans="1:15" x14ac:dyDescent="0.25">
      <c r="A52" s="11">
        <v>41578</v>
      </c>
      <c r="B52" s="11">
        <v>41584</v>
      </c>
      <c r="C52" t="s">
        <v>22</v>
      </c>
      <c r="D52" s="12" t="s">
        <v>23</v>
      </c>
      <c r="E52" s="16" t="s">
        <v>47</v>
      </c>
      <c r="F52" s="6">
        <v>349.08</v>
      </c>
      <c r="H52" s="6">
        <f t="shared" si="0"/>
        <v>349.08</v>
      </c>
      <c r="J52" s="6">
        <f t="shared" si="1"/>
        <v>153.59520000000001</v>
      </c>
      <c r="K52" s="6">
        <f t="shared" si="2"/>
        <v>0</v>
      </c>
      <c r="L52" s="6">
        <f t="shared" si="3"/>
        <v>64430.919999999962</v>
      </c>
    </row>
    <row r="53" spans="1:15" x14ac:dyDescent="0.25">
      <c r="A53" s="11">
        <v>41578</v>
      </c>
      <c r="B53" s="11">
        <v>41584</v>
      </c>
      <c r="C53" t="s">
        <v>20</v>
      </c>
      <c r="D53" s="12" t="s">
        <v>23</v>
      </c>
      <c r="E53" s="13">
        <v>41548</v>
      </c>
      <c r="F53" s="6">
        <v>181.74</v>
      </c>
      <c r="H53" s="6">
        <f t="shared" si="0"/>
        <v>181.74</v>
      </c>
      <c r="J53" s="6">
        <f t="shared" si="1"/>
        <v>79.965600000000009</v>
      </c>
      <c r="K53" s="6">
        <f t="shared" si="2"/>
        <v>0</v>
      </c>
      <c r="L53" s="6">
        <f t="shared" si="3"/>
        <v>64249.179999999964</v>
      </c>
    </row>
    <row r="54" spans="1:15" x14ac:dyDescent="0.25">
      <c r="A54" s="11">
        <v>41599</v>
      </c>
      <c r="B54" s="11">
        <v>41603</v>
      </c>
      <c r="C54" t="s">
        <v>33</v>
      </c>
      <c r="D54" s="12" t="s">
        <v>23</v>
      </c>
      <c r="E54" t="s">
        <v>34</v>
      </c>
      <c r="F54" s="6">
        <v>80.709999999999994</v>
      </c>
      <c r="H54" s="6">
        <f t="shared" si="0"/>
        <v>80.709999999999994</v>
      </c>
      <c r="J54" s="6">
        <f t="shared" si="1"/>
        <v>35.5124</v>
      </c>
      <c r="K54" s="6">
        <f t="shared" si="2"/>
        <v>0</v>
      </c>
      <c r="L54" s="6">
        <f t="shared" si="3"/>
        <v>64168.469999999965</v>
      </c>
    </row>
    <row r="55" spans="1:15" x14ac:dyDescent="0.25">
      <c r="A55" s="11">
        <v>41608</v>
      </c>
      <c r="B55" s="11">
        <v>41608</v>
      </c>
      <c r="C55" t="s">
        <v>21</v>
      </c>
      <c r="D55" s="12" t="s">
        <v>19</v>
      </c>
      <c r="E55" t="s">
        <v>35</v>
      </c>
      <c r="G55" s="6">
        <v>233.58</v>
      </c>
      <c r="H55" s="6">
        <f t="shared" si="0"/>
        <v>233.58</v>
      </c>
      <c r="J55" s="6">
        <f t="shared" si="1"/>
        <v>0</v>
      </c>
      <c r="K55" s="6">
        <f t="shared" si="2"/>
        <v>0</v>
      </c>
      <c r="L55" s="6">
        <f t="shared" si="3"/>
        <v>63934.889999999963</v>
      </c>
    </row>
    <row r="56" spans="1:15" x14ac:dyDescent="0.25">
      <c r="A56" s="11">
        <v>41604</v>
      </c>
      <c r="B56" s="11">
        <v>41614</v>
      </c>
      <c r="C56" t="s">
        <v>33</v>
      </c>
      <c r="D56" s="12" t="s">
        <v>23</v>
      </c>
      <c r="E56" t="s">
        <v>36</v>
      </c>
      <c r="F56" s="6">
        <v>130</v>
      </c>
      <c r="H56" s="6">
        <f t="shared" si="0"/>
        <v>130</v>
      </c>
      <c r="J56" s="6">
        <f t="shared" si="1"/>
        <v>57.2</v>
      </c>
      <c r="K56" s="6">
        <f t="shared" si="2"/>
        <v>0</v>
      </c>
      <c r="L56" s="6">
        <f t="shared" si="3"/>
        <v>63804.889999999963</v>
      </c>
    </row>
    <row r="57" spans="1:15" x14ac:dyDescent="0.25">
      <c r="A57" s="11">
        <v>41515</v>
      </c>
      <c r="B57" s="11">
        <v>41617</v>
      </c>
      <c r="C57" t="s">
        <v>18</v>
      </c>
      <c r="D57" s="12" t="s">
        <v>19</v>
      </c>
      <c r="E57" t="s">
        <v>45</v>
      </c>
      <c r="F57" s="6">
        <v>830.71</v>
      </c>
      <c r="H57" s="6">
        <f t="shared" si="0"/>
        <v>830.71</v>
      </c>
      <c r="J57" s="6">
        <f t="shared" si="1"/>
        <v>0</v>
      </c>
      <c r="K57" s="6">
        <f t="shared" si="2"/>
        <v>0</v>
      </c>
      <c r="L57" s="6">
        <f t="shared" si="3"/>
        <v>62974.179999999964</v>
      </c>
    </row>
    <row r="58" spans="1:15" x14ac:dyDescent="0.25">
      <c r="A58" s="11">
        <v>41578</v>
      </c>
      <c r="B58" s="11">
        <v>41619</v>
      </c>
      <c r="C58" t="s">
        <v>22</v>
      </c>
      <c r="D58" s="12" t="s">
        <v>23</v>
      </c>
      <c r="E58" s="16" t="s">
        <v>47</v>
      </c>
      <c r="F58" s="6">
        <v>18.05</v>
      </c>
      <c r="H58" s="6">
        <f t="shared" si="0"/>
        <v>18.05</v>
      </c>
      <c r="J58" s="6">
        <f t="shared" si="1"/>
        <v>7.9420000000000002</v>
      </c>
      <c r="K58" s="6">
        <f t="shared" si="2"/>
        <v>0</v>
      </c>
      <c r="L58" s="6">
        <f t="shared" si="3"/>
        <v>62956.129999999961</v>
      </c>
    </row>
    <row r="59" spans="1:15" x14ac:dyDescent="0.25">
      <c r="A59" s="11">
        <v>41608</v>
      </c>
      <c r="B59" s="11">
        <v>41619</v>
      </c>
      <c r="C59" t="s">
        <v>22</v>
      </c>
      <c r="D59" s="12" t="s">
        <v>23</v>
      </c>
      <c r="E59" s="16" t="s">
        <v>48</v>
      </c>
      <c r="H59" s="6">
        <f t="shared" si="0"/>
        <v>0</v>
      </c>
      <c r="I59" s="6">
        <f>140</f>
        <v>140</v>
      </c>
      <c r="J59" s="6">
        <f t="shared" si="1"/>
        <v>61.6</v>
      </c>
      <c r="K59" s="6">
        <f t="shared" si="2"/>
        <v>201.6</v>
      </c>
      <c r="L59" s="6">
        <f t="shared" si="3"/>
        <v>62754.529999999962</v>
      </c>
    </row>
    <row r="60" spans="1:15" x14ac:dyDescent="0.25">
      <c r="A60" s="11">
        <v>41608</v>
      </c>
      <c r="B60" s="11">
        <v>41619</v>
      </c>
      <c r="C60" t="s">
        <v>22</v>
      </c>
      <c r="D60" s="12" t="s">
        <v>23</v>
      </c>
      <c r="E60" s="16" t="s">
        <v>48</v>
      </c>
      <c r="H60" s="6">
        <f t="shared" si="0"/>
        <v>0</v>
      </c>
      <c r="I60" s="6">
        <f>307.09</f>
        <v>307.08999999999997</v>
      </c>
      <c r="J60" s="6">
        <f t="shared" si="1"/>
        <v>135.11959999999999</v>
      </c>
      <c r="K60" s="6">
        <f t="shared" si="2"/>
        <v>442.20959999999997</v>
      </c>
      <c r="L60" s="6">
        <f t="shared" si="3"/>
        <v>62312.320399999961</v>
      </c>
    </row>
    <row r="61" spans="1:15" x14ac:dyDescent="0.25">
      <c r="A61" s="11">
        <v>41608</v>
      </c>
      <c r="B61" s="11">
        <v>41619</v>
      </c>
      <c r="C61" t="s">
        <v>22</v>
      </c>
      <c r="D61" s="12" t="s">
        <v>23</v>
      </c>
      <c r="E61" s="16" t="s">
        <v>48</v>
      </c>
      <c r="H61" s="6">
        <f t="shared" si="0"/>
        <v>0</v>
      </c>
      <c r="I61" s="6">
        <f>137.23</f>
        <v>137.22999999999999</v>
      </c>
      <c r="J61" s="6">
        <f t="shared" si="1"/>
        <v>60.381199999999993</v>
      </c>
      <c r="K61" s="6">
        <f t="shared" si="2"/>
        <v>197.6112</v>
      </c>
      <c r="L61" s="6">
        <f t="shared" si="3"/>
        <v>62114.709199999961</v>
      </c>
    </row>
    <row r="62" spans="1:15" x14ac:dyDescent="0.25">
      <c r="A62" s="11">
        <v>41608</v>
      </c>
      <c r="B62" s="11">
        <v>41619</v>
      </c>
      <c r="C62" t="s">
        <v>20</v>
      </c>
      <c r="D62" s="12" t="s">
        <v>23</v>
      </c>
      <c r="E62" s="13">
        <v>41579</v>
      </c>
      <c r="H62" s="6">
        <f t="shared" si="0"/>
        <v>0</v>
      </c>
      <c r="I62" s="6">
        <v>158.33000000000001</v>
      </c>
      <c r="J62" s="6">
        <f t="shared" si="1"/>
        <v>69.665200000000013</v>
      </c>
      <c r="K62" s="6">
        <f t="shared" si="2"/>
        <v>227.99520000000001</v>
      </c>
      <c r="L62" s="6">
        <f t="shared" si="3"/>
        <v>61886.713999999964</v>
      </c>
    </row>
    <row r="63" spans="1:15" x14ac:dyDescent="0.25">
      <c r="A63" s="11">
        <v>41599</v>
      </c>
      <c r="B63" s="11">
        <v>41634</v>
      </c>
      <c r="C63" t="s">
        <v>33</v>
      </c>
      <c r="D63" s="12" t="s">
        <v>23</v>
      </c>
      <c r="E63" t="s">
        <v>37</v>
      </c>
      <c r="F63" s="6">
        <f>62.23*2</f>
        <v>124.46</v>
      </c>
      <c r="H63" s="6">
        <f t="shared" si="0"/>
        <v>124.46</v>
      </c>
      <c r="J63" s="6">
        <f t="shared" si="1"/>
        <v>54.7624</v>
      </c>
      <c r="K63" s="6">
        <f t="shared" si="2"/>
        <v>0</v>
      </c>
      <c r="L63" s="6">
        <f t="shared" si="3"/>
        <v>61762.253999999964</v>
      </c>
    </row>
    <row r="64" spans="1:15" x14ac:dyDescent="0.25">
      <c r="A64" s="11">
        <v>41639</v>
      </c>
      <c r="B64" s="11">
        <v>41639</v>
      </c>
      <c r="C64" t="s">
        <v>21</v>
      </c>
      <c r="D64" s="12" t="s">
        <v>19</v>
      </c>
      <c r="E64" t="s">
        <v>40</v>
      </c>
      <c r="H64" s="6">
        <f t="shared" si="0"/>
        <v>0</v>
      </c>
      <c r="J64" s="6">
        <f t="shared" si="1"/>
        <v>0</v>
      </c>
      <c r="K64" s="6">
        <f t="shared" si="2"/>
        <v>0</v>
      </c>
      <c r="L64" s="6">
        <f t="shared" si="3"/>
        <v>61762.253999999964</v>
      </c>
    </row>
    <row r="65" spans="1:12" x14ac:dyDescent="0.25">
      <c r="A65" s="11">
        <v>41639</v>
      </c>
      <c r="B65" s="11">
        <v>41650</v>
      </c>
      <c r="C65" t="s">
        <v>22</v>
      </c>
      <c r="D65" s="12" t="s">
        <v>23</v>
      </c>
      <c r="E65" s="16" t="s">
        <v>49</v>
      </c>
      <c r="H65" s="6">
        <f t="shared" si="0"/>
        <v>0</v>
      </c>
      <c r="I65" s="6">
        <v>142.44999999999999</v>
      </c>
      <c r="J65" s="6">
        <f t="shared" si="1"/>
        <v>62.677999999999997</v>
      </c>
      <c r="K65" s="6">
        <f t="shared" si="2"/>
        <v>205.12799999999999</v>
      </c>
      <c r="L65" s="6">
        <f t="shared" si="3"/>
        <v>61557.125999999967</v>
      </c>
    </row>
    <row r="66" spans="1:12" x14ac:dyDescent="0.25">
      <c r="A66" s="11">
        <v>41639</v>
      </c>
      <c r="B66" s="11">
        <v>41650</v>
      </c>
      <c r="C66" t="s">
        <v>22</v>
      </c>
      <c r="D66" s="12" t="s">
        <v>23</v>
      </c>
      <c r="E66" s="16" t="s">
        <v>49</v>
      </c>
      <c r="H66" s="6">
        <f t="shared" si="0"/>
        <v>0</v>
      </c>
      <c r="I66" s="6">
        <v>348.04</v>
      </c>
      <c r="J66" s="6">
        <f t="shared" si="1"/>
        <v>153.13760000000002</v>
      </c>
      <c r="K66" s="6">
        <f t="shared" si="2"/>
        <v>501.17760000000004</v>
      </c>
      <c r="L66" s="6">
        <f t="shared" si="3"/>
        <v>61055.948399999965</v>
      </c>
    </row>
    <row r="67" spans="1:12" x14ac:dyDescent="0.25">
      <c r="A67" s="11">
        <v>41639</v>
      </c>
      <c r="B67" s="11">
        <v>41650</v>
      </c>
      <c r="C67" t="s">
        <v>22</v>
      </c>
      <c r="D67" s="12" t="s">
        <v>23</v>
      </c>
      <c r="E67" s="16" t="s">
        <v>49</v>
      </c>
      <c r="H67" s="6">
        <f t="shared" si="0"/>
        <v>0</v>
      </c>
      <c r="I67" s="6">
        <v>507.98</v>
      </c>
      <c r="J67" s="6">
        <f t="shared" si="1"/>
        <v>223.5112</v>
      </c>
      <c r="K67" s="6">
        <f t="shared" si="2"/>
        <v>731.49120000000005</v>
      </c>
      <c r="L67" s="6">
        <f t="shared" si="3"/>
        <v>60324.457199999968</v>
      </c>
    </row>
    <row r="68" spans="1:12" x14ac:dyDescent="0.25">
      <c r="A68" s="11">
        <v>41639</v>
      </c>
      <c r="B68" s="11">
        <v>41650</v>
      </c>
      <c r="C68" t="s">
        <v>22</v>
      </c>
      <c r="D68" s="12" t="s">
        <v>23</v>
      </c>
      <c r="E68" s="16" t="s">
        <v>49</v>
      </c>
      <c r="H68" s="6">
        <f t="shared" si="0"/>
        <v>0</v>
      </c>
      <c r="I68" s="6">
        <v>16.329999999999998</v>
      </c>
      <c r="J68" s="6">
        <f t="shared" si="1"/>
        <v>7.1851999999999991</v>
      </c>
      <c r="K68" s="6">
        <f t="shared" si="2"/>
        <v>23.515199999999997</v>
      </c>
      <c r="L68" s="6">
        <f t="shared" si="3"/>
        <v>60300.941999999966</v>
      </c>
    </row>
    <row r="69" spans="1:12" x14ac:dyDescent="0.25">
      <c r="A69" s="11">
        <v>41639</v>
      </c>
      <c r="B69" s="11">
        <v>41650</v>
      </c>
      <c r="C69" t="s">
        <v>20</v>
      </c>
      <c r="D69" s="12" t="s">
        <v>23</v>
      </c>
      <c r="E69" s="13">
        <v>41609</v>
      </c>
      <c r="H69" s="6">
        <f t="shared" si="0"/>
        <v>0</v>
      </c>
      <c r="I69" s="6">
        <v>375.01</v>
      </c>
      <c r="J69" s="6">
        <f t="shared" si="1"/>
        <v>165.0044</v>
      </c>
      <c r="K69" s="6">
        <f t="shared" si="2"/>
        <v>540.01440000000002</v>
      </c>
      <c r="L69" s="6">
        <f t="shared" si="3"/>
        <v>59760.927599999966</v>
      </c>
    </row>
    <row r="70" spans="1:12" x14ac:dyDescent="0.25">
      <c r="A70" s="11">
        <v>41646</v>
      </c>
      <c r="B70" s="11">
        <v>41646</v>
      </c>
      <c r="C70" t="s">
        <v>38</v>
      </c>
      <c r="D70" s="12" t="s">
        <v>23</v>
      </c>
      <c r="E70" t="s">
        <v>39</v>
      </c>
      <c r="F70" s="6">
        <v>300</v>
      </c>
      <c r="H70" s="6">
        <f t="shared" si="0"/>
        <v>300</v>
      </c>
      <c r="J70" s="6">
        <f t="shared" si="1"/>
        <v>132</v>
      </c>
      <c r="K70" s="6">
        <f t="shared" si="2"/>
        <v>0</v>
      </c>
      <c r="L70" s="6">
        <f t="shared" si="3"/>
        <v>59460.927599999966</v>
      </c>
    </row>
    <row r="71" spans="1:12" x14ac:dyDescent="0.25">
      <c r="A71" s="11"/>
      <c r="B71" s="11"/>
      <c r="H71" s="6">
        <f t="shared" si="0"/>
        <v>0</v>
      </c>
      <c r="J71" s="6">
        <f t="shared" si="1"/>
        <v>0</v>
      </c>
      <c r="K71" s="6">
        <f t="shared" si="2"/>
        <v>0</v>
      </c>
      <c r="L71" s="6">
        <f t="shared" si="3"/>
        <v>59460.927599999966</v>
      </c>
    </row>
    <row r="72" spans="1:12" x14ac:dyDescent="0.25">
      <c r="H72" s="6">
        <f t="shared" si="0"/>
        <v>0</v>
      </c>
      <c r="J72" s="6">
        <f t="shared" si="1"/>
        <v>0</v>
      </c>
      <c r="K72" s="6">
        <f t="shared" si="2"/>
        <v>0</v>
      </c>
      <c r="L72" s="6">
        <f t="shared" si="3"/>
        <v>59460.927599999966</v>
      </c>
    </row>
    <row r="73" spans="1:12" x14ac:dyDescent="0.25">
      <c r="H73" s="6">
        <f t="shared" si="0"/>
        <v>0</v>
      </c>
      <c r="J73" s="6">
        <f t="shared" si="1"/>
        <v>0</v>
      </c>
      <c r="K73" s="6">
        <f t="shared" si="2"/>
        <v>0</v>
      </c>
      <c r="L73" s="6">
        <f t="shared" si="3"/>
        <v>59460.927599999966</v>
      </c>
    </row>
    <row r="74" spans="1:12" x14ac:dyDescent="0.25">
      <c r="H74" s="6">
        <f t="shared" ref="H74:H100" si="4">F74+G74</f>
        <v>0</v>
      </c>
      <c r="J74" s="6">
        <f t="shared" ref="J74:J100" si="5">IF(G74=0, IF(D74="Y", (F74*$G$5) + (I74*$G$5), 0), 0)</f>
        <v>0</v>
      </c>
      <c r="K74" s="6">
        <f t="shared" ref="K74:K100" si="6">IF(H74&gt;0, 0, I74+J74)</f>
        <v>0</v>
      </c>
      <c r="L74" s="6">
        <f t="shared" ref="L74:L100" si="7">L73-H74-K74</f>
        <v>59460.927599999966</v>
      </c>
    </row>
    <row r="75" spans="1:12" x14ac:dyDescent="0.25">
      <c r="H75" s="6">
        <f t="shared" si="4"/>
        <v>0</v>
      </c>
      <c r="J75" s="6">
        <f t="shared" si="5"/>
        <v>0</v>
      </c>
      <c r="K75" s="6">
        <f t="shared" si="6"/>
        <v>0</v>
      </c>
      <c r="L75" s="6">
        <f t="shared" si="7"/>
        <v>59460.927599999966</v>
      </c>
    </row>
    <row r="76" spans="1:12" x14ac:dyDescent="0.25">
      <c r="H76" s="6">
        <f t="shared" si="4"/>
        <v>0</v>
      </c>
      <c r="J76" s="6">
        <f t="shared" si="5"/>
        <v>0</v>
      </c>
      <c r="K76" s="6">
        <f t="shared" si="6"/>
        <v>0</v>
      </c>
      <c r="L76" s="6">
        <f t="shared" si="7"/>
        <v>59460.927599999966</v>
      </c>
    </row>
    <row r="77" spans="1:12" x14ac:dyDescent="0.25">
      <c r="H77" s="6">
        <f t="shared" si="4"/>
        <v>0</v>
      </c>
      <c r="J77" s="6">
        <f t="shared" si="5"/>
        <v>0</v>
      </c>
      <c r="K77" s="6">
        <f t="shared" si="6"/>
        <v>0</v>
      </c>
      <c r="L77" s="6">
        <f t="shared" si="7"/>
        <v>59460.927599999966</v>
      </c>
    </row>
    <row r="78" spans="1:12" x14ac:dyDescent="0.25">
      <c r="H78" s="6">
        <f t="shared" si="4"/>
        <v>0</v>
      </c>
      <c r="J78" s="6">
        <f t="shared" si="5"/>
        <v>0</v>
      </c>
      <c r="K78" s="6">
        <f t="shared" si="6"/>
        <v>0</v>
      </c>
      <c r="L78" s="6">
        <f t="shared" si="7"/>
        <v>59460.927599999966</v>
      </c>
    </row>
    <row r="79" spans="1:12" x14ac:dyDescent="0.25">
      <c r="H79" s="6">
        <f t="shared" si="4"/>
        <v>0</v>
      </c>
      <c r="J79" s="6">
        <f t="shared" si="5"/>
        <v>0</v>
      </c>
      <c r="K79" s="6">
        <f t="shared" si="6"/>
        <v>0</v>
      </c>
      <c r="L79" s="6">
        <f t="shared" si="7"/>
        <v>59460.927599999966</v>
      </c>
    </row>
    <row r="80" spans="1:12" x14ac:dyDescent="0.25">
      <c r="H80" s="6">
        <f t="shared" si="4"/>
        <v>0</v>
      </c>
      <c r="J80" s="6">
        <f t="shared" si="5"/>
        <v>0</v>
      </c>
      <c r="K80" s="6">
        <f t="shared" si="6"/>
        <v>0</v>
      </c>
      <c r="L80" s="6">
        <f t="shared" si="7"/>
        <v>59460.927599999966</v>
      </c>
    </row>
    <row r="81" spans="8:12" x14ac:dyDescent="0.25">
      <c r="H81" s="6">
        <f t="shared" si="4"/>
        <v>0</v>
      </c>
      <c r="J81" s="6">
        <f t="shared" si="5"/>
        <v>0</v>
      </c>
      <c r="K81" s="6">
        <f t="shared" si="6"/>
        <v>0</v>
      </c>
      <c r="L81" s="6">
        <f t="shared" si="7"/>
        <v>59460.927599999966</v>
      </c>
    </row>
    <row r="82" spans="8:12" x14ac:dyDescent="0.25">
      <c r="H82" s="6">
        <f t="shared" si="4"/>
        <v>0</v>
      </c>
      <c r="J82" s="6">
        <f t="shared" si="5"/>
        <v>0</v>
      </c>
      <c r="K82" s="6">
        <f t="shared" si="6"/>
        <v>0</v>
      </c>
      <c r="L82" s="6">
        <f t="shared" si="7"/>
        <v>59460.927599999966</v>
      </c>
    </row>
    <row r="83" spans="8:12" x14ac:dyDescent="0.25">
      <c r="H83" s="6">
        <f t="shared" si="4"/>
        <v>0</v>
      </c>
      <c r="J83" s="6">
        <f t="shared" si="5"/>
        <v>0</v>
      </c>
      <c r="K83" s="6">
        <f t="shared" si="6"/>
        <v>0</v>
      </c>
      <c r="L83" s="6">
        <f t="shared" si="7"/>
        <v>59460.927599999966</v>
      </c>
    </row>
    <row r="84" spans="8:12" x14ac:dyDescent="0.25">
      <c r="H84" s="6">
        <f t="shared" si="4"/>
        <v>0</v>
      </c>
      <c r="J84" s="6">
        <f t="shared" si="5"/>
        <v>0</v>
      </c>
      <c r="K84" s="6">
        <f t="shared" si="6"/>
        <v>0</v>
      </c>
      <c r="L84" s="6">
        <f t="shared" si="7"/>
        <v>59460.927599999966</v>
      </c>
    </row>
    <row r="85" spans="8:12" x14ac:dyDescent="0.25">
      <c r="H85" s="6">
        <f t="shared" si="4"/>
        <v>0</v>
      </c>
      <c r="J85" s="6">
        <f t="shared" si="5"/>
        <v>0</v>
      </c>
      <c r="K85" s="6">
        <f t="shared" si="6"/>
        <v>0</v>
      </c>
      <c r="L85" s="6">
        <f t="shared" si="7"/>
        <v>59460.927599999966</v>
      </c>
    </row>
    <row r="86" spans="8:12" x14ac:dyDescent="0.25">
      <c r="H86" s="6">
        <f t="shared" si="4"/>
        <v>0</v>
      </c>
      <c r="J86" s="6">
        <f t="shared" si="5"/>
        <v>0</v>
      </c>
      <c r="K86" s="6">
        <f t="shared" si="6"/>
        <v>0</v>
      </c>
      <c r="L86" s="6">
        <f t="shared" si="7"/>
        <v>59460.927599999966</v>
      </c>
    </row>
    <row r="87" spans="8:12" x14ac:dyDescent="0.25">
      <c r="H87" s="6">
        <f t="shared" si="4"/>
        <v>0</v>
      </c>
      <c r="J87" s="6">
        <f t="shared" si="5"/>
        <v>0</v>
      </c>
      <c r="K87" s="6">
        <f t="shared" si="6"/>
        <v>0</v>
      </c>
      <c r="L87" s="6">
        <f t="shared" si="7"/>
        <v>59460.927599999966</v>
      </c>
    </row>
    <row r="88" spans="8:12" x14ac:dyDescent="0.25">
      <c r="H88" s="6">
        <f t="shared" si="4"/>
        <v>0</v>
      </c>
      <c r="J88" s="6">
        <f t="shared" si="5"/>
        <v>0</v>
      </c>
      <c r="K88" s="6">
        <f t="shared" si="6"/>
        <v>0</v>
      </c>
      <c r="L88" s="6">
        <f t="shared" si="7"/>
        <v>59460.927599999966</v>
      </c>
    </row>
    <row r="89" spans="8:12" x14ac:dyDescent="0.25">
      <c r="H89" s="6">
        <f t="shared" si="4"/>
        <v>0</v>
      </c>
      <c r="J89" s="6">
        <f t="shared" si="5"/>
        <v>0</v>
      </c>
      <c r="K89" s="6">
        <f t="shared" si="6"/>
        <v>0</v>
      </c>
      <c r="L89" s="6">
        <f t="shared" si="7"/>
        <v>59460.927599999966</v>
      </c>
    </row>
    <row r="90" spans="8:12" x14ac:dyDescent="0.25">
      <c r="H90" s="6">
        <f t="shared" si="4"/>
        <v>0</v>
      </c>
      <c r="J90" s="6">
        <f t="shared" si="5"/>
        <v>0</v>
      </c>
      <c r="K90" s="6">
        <f t="shared" si="6"/>
        <v>0</v>
      </c>
      <c r="L90" s="6">
        <f t="shared" si="7"/>
        <v>59460.927599999966</v>
      </c>
    </row>
    <row r="91" spans="8:12" x14ac:dyDescent="0.25">
      <c r="H91" s="6">
        <f t="shared" si="4"/>
        <v>0</v>
      </c>
      <c r="J91" s="6">
        <f t="shared" si="5"/>
        <v>0</v>
      </c>
      <c r="K91" s="6">
        <f t="shared" si="6"/>
        <v>0</v>
      </c>
      <c r="L91" s="6">
        <f t="shared" si="7"/>
        <v>59460.927599999966</v>
      </c>
    </row>
    <row r="92" spans="8:12" x14ac:dyDescent="0.25">
      <c r="H92" s="6">
        <f t="shared" si="4"/>
        <v>0</v>
      </c>
      <c r="J92" s="6">
        <f t="shared" si="5"/>
        <v>0</v>
      </c>
      <c r="K92" s="6">
        <f t="shared" si="6"/>
        <v>0</v>
      </c>
      <c r="L92" s="6">
        <f t="shared" si="7"/>
        <v>59460.927599999966</v>
      </c>
    </row>
    <row r="93" spans="8:12" x14ac:dyDescent="0.25">
      <c r="H93" s="6">
        <f t="shared" si="4"/>
        <v>0</v>
      </c>
      <c r="J93" s="6">
        <f t="shared" si="5"/>
        <v>0</v>
      </c>
      <c r="K93" s="6">
        <f t="shared" si="6"/>
        <v>0</v>
      </c>
      <c r="L93" s="6">
        <f t="shared" si="7"/>
        <v>59460.927599999966</v>
      </c>
    </row>
    <row r="94" spans="8:12" x14ac:dyDescent="0.25">
      <c r="H94" s="6">
        <f t="shared" si="4"/>
        <v>0</v>
      </c>
      <c r="J94" s="6">
        <f t="shared" si="5"/>
        <v>0</v>
      </c>
      <c r="K94" s="6">
        <f t="shared" si="6"/>
        <v>0</v>
      </c>
      <c r="L94" s="6">
        <f t="shared" si="7"/>
        <v>59460.927599999966</v>
      </c>
    </row>
    <row r="95" spans="8:12" x14ac:dyDescent="0.25">
      <c r="H95" s="6">
        <f t="shared" si="4"/>
        <v>0</v>
      </c>
      <c r="J95" s="6">
        <f t="shared" si="5"/>
        <v>0</v>
      </c>
      <c r="K95" s="6">
        <f t="shared" si="6"/>
        <v>0</v>
      </c>
      <c r="L95" s="6">
        <f t="shared" si="7"/>
        <v>59460.927599999966</v>
      </c>
    </row>
    <row r="96" spans="8:12" x14ac:dyDescent="0.25">
      <c r="H96" s="6">
        <f t="shared" si="4"/>
        <v>0</v>
      </c>
      <c r="J96" s="6">
        <f t="shared" si="5"/>
        <v>0</v>
      </c>
      <c r="K96" s="6">
        <f t="shared" si="6"/>
        <v>0</v>
      </c>
      <c r="L96" s="6">
        <f t="shared" si="7"/>
        <v>59460.927599999966</v>
      </c>
    </row>
    <row r="97" spans="8:12" x14ac:dyDescent="0.25">
      <c r="H97" s="6">
        <f t="shared" si="4"/>
        <v>0</v>
      </c>
      <c r="J97" s="6">
        <f t="shared" si="5"/>
        <v>0</v>
      </c>
      <c r="K97" s="6">
        <f t="shared" si="6"/>
        <v>0</v>
      </c>
      <c r="L97" s="6">
        <f t="shared" si="7"/>
        <v>59460.927599999966</v>
      </c>
    </row>
    <row r="98" spans="8:12" x14ac:dyDescent="0.25">
      <c r="H98" s="6">
        <f t="shared" si="4"/>
        <v>0</v>
      </c>
      <c r="J98" s="6">
        <f t="shared" si="5"/>
        <v>0</v>
      </c>
      <c r="K98" s="6">
        <f t="shared" si="6"/>
        <v>0</v>
      </c>
      <c r="L98" s="6">
        <f t="shared" si="7"/>
        <v>59460.927599999966</v>
      </c>
    </row>
    <row r="99" spans="8:12" x14ac:dyDescent="0.25">
      <c r="H99" s="6">
        <f t="shared" si="4"/>
        <v>0</v>
      </c>
      <c r="J99" s="6">
        <f t="shared" si="5"/>
        <v>0</v>
      </c>
      <c r="K99" s="6">
        <f t="shared" si="6"/>
        <v>0</v>
      </c>
      <c r="L99" s="6">
        <f t="shared" si="7"/>
        <v>59460.927599999966</v>
      </c>
    </row>
    <row r="100" spans="8:12" x14ac:dyDescent="0.25">
      <c r="H100" s="6">
        <f t="shared" si="4"/>
        <v>0</v>
      </c>
      <c r="J100" s="6">
        <f t="shared" si="5"/>
        <v>0</v>
      </c>
      <c r="K100" s="6">
        <f t="shared" si="6"/>
        <v>0</v>
      </c>
      <c r="L100" s="6">
        <f t="shared" si="7"/>
        <v>59460.927599999966</v>
      </c>
    </row>
  </sheetData>
  <mergeCells count="3">
    <mergeCell ref="F6:G6"/>
    <mergeCell ref="I6:J6"/>
    <mergeCell ref="J2:Q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Running</vt:lpstr>
      <vt:lpstr>Sheet3</vt:lpstr>
    </vt:vector>
  </TitlesOfParts>
  <Company>Montana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Leann Koon</cp:lastModifiedBy>
  <dcterms:created xsi:type="dcterms:W3CDTF">2013-07-11T15:05:38Z</dcterms:created>
  <dcterms:modified xsi:type="dcterms:W3CDTF">2014-01-13T17:42:38Z</dcterms:modified>
</cp:coreProperties>
</file>