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5" yWindow="0" windowWidth="11490" windowHeight="6315" tabRatio="362"/>
  </bookViews>
  <sheets>
    <sheet name="template" sheetId="25" r:id="rId1"/>
  </sheets>
  <definedNames>
    <definedName name="_xlnm.Print_Area" localSheetId="0">template!$A$1:$L$27</definedName>
  </definedNames>
  <calcPr calcId="145621"/>
</workbook>
</file>

<file path=xl/calcChain.xml><?xml version="1.0" encoding="utf-8"?>
<calcChain xmlns="http://schemas.openxmlformats.org/spreadsheetml/2006/main">
  <c r="K9" i="25" l="1"/>
  <c r="F23" i="25" l="1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G9" i="25" s="1"/>
  <c r="B24" i="25" l="1"/>
  <c r="I24" i="25" l="1"/>
  <c r="J24" i="25"/>
  <c r="L22" i="25" s="1"/>
  <c r="E24" i="25"/>
  <c r="D24" i="25"/>
  <c r="G8" i="25" l="1"/>
  <c r="L9" i="25"/>
  <c r="L11" i="25"/>
  <c r="L13" i="25"/>
  <c r="L15" i="25"/>
  <c r="L17" i="25"/>
  <c r="L19" i="25"/>
  <c r="L21" i="25"/>
  <c r="L23" i="25"/>
  <c r="L10" i="25"/>
  <c r="L12" i="25"/>
  <c r="L14" i="25"/>
  <c r="L16" i="25"/>
  <c r="L18" i="25"/>
  <c r="L20" i="25"/>
  <c r="G22" i="25" l="1"/>
  <c r="H22" i="25" s="1"/>
  <c r="K22" i="25" s="1"/>
  <c r="G20" i="25"/>
  <c r="H20" i="25" s="1"/>
  <c r="K20" i="25" s="1"/>
  <c r="G18" i="25"/>
  <c r="H18" i="25" s="1"/>
  <c r="K18" i="25" s="1"/>
  <c r="G16" i="25"/>
  <c r="H16" i="25" s="1"/>
  <c r="K16" i="25" s="1"/>
  <c r="G14" i="25"/>
  <c r="H14" i="25" s="1"/>
  <c r="K14" i="25" s="1"/>
  <c r="G12" i="25"/>
  <c r="H12" i="25" s="1"/>
  <c r="K12" i="25" s="1"/>
  <c r="G10" i="25"/>
  <c r="H10" i="25" s="1"/>
  <c r="K10" i="25" s="1"/>
  <c r="G23" i="25"/>
  <c r="H23" i="25" s="1"/>
  <c r="K23" i="25" s="1"/>
  <c r="G21" i="25"/>
  <c r="H21" i="25" s="1"/>
  <c r="K21" i="25" s="1"/>
  <c r="G19" i="25"/>
  <c r="H19" i="25" s="1"/>
  <c r="K19" i="25" s="1"/>
  <c r="G17" i="25"/>
  <c r="H17" i="25" s="1"/>
  <c r="K17" i="25" s="1"/>
  <c r="G15" i="25"/>
  <c r="H15" i="25" s="1"/>
  <c r="K15" i="25" s="1"/>
  <c r="G13" i="25"/>
  <c r="H13" i="25" s="1"/>
  <c r="K13" i="25" s="1"/>
  <c r="G11" i="25"/>
  <c r="H11" i="25" s="1"/>
  <c r="K11" i="25" s="1"/>
  <c r="F24" i="25"/>
  <c r="L24" i="25"/>
  <c r="G24" i="25" l="1"/>
  <c r="H9" i="25"/>
  <c r="H24" i="25" l="1"/>
  <c r="K24" i="25"/>
</calcChain>
</file>

<file path=xl/sharedStrings.xml><?xml version="1.0" encoding="utf-8"?>
<sst xmlns="http://schemas.openxmlformats.org/spreadsheetml/2006/main" count="55" uniqueCount="44">
  <si>
    <t>State</t>
  </si>
  <si>
    <r>
      <t>(e.g., L560)</t>
    </r>
    <r>
      <rPr>
        <b/>
        <vertAlign val="superscript"/>
        <sz val="11"/>
        <rFont val="Times New Roman"/>
        <family val="1"/>
      </rPr>
      <t>a</t>
    </r>
  </si>
  <si>
    <t>Program Code</t>
  </si>
  <si>
    <t>Percentage</t>
  </si>
  <si>
    <t>on Website</t>
  </si>
  <si>
    <t>in FMIS</t>
  </si>
  <si>
    <t xml:space="preserve">Contribution </t>
  </si>
  <si>
    <t>$ Committed</t>
  </si>
  <si>
    <t>UDO</t>
  </si>
  <si>
    <t>Total</t>
  </si>
  <si>
    <t>Expenditures</t>
  </si>
  <si>
    <t>Per State</t>
  </si>
  <si>
    <t xml:space="preserve">Actual </t>
  </si>
  <si>
    <t>Distribution</t>
  </si>
  <si>
    <t>Expenditure</t>
  </si>
  <si>
    <t>Varience</t>
  </si>
  <si>
    <t>Over/</t>
  </si>
  <si>
    <t>(Under)</t>
  </si>
  <si>
    <t>Expense</t>
  </si>
  <si>
    <t>%</t>
  </si>
  <si>
    <t>Amount</t>
  </si>
  <si>
    <t>Invoiced</t>
  </si>
  <si>
    <t>Currently obligated</t>
  </si>
  <si>
    <t>Originally obligated</t>
  </si>
  <si>
    <t>IDAHO</t>
  </si>
  <si>
    <t>NEVADA</t>
  </si>
  <si>
    <t>NORTH CAROLINA</t>
  </si>
  <si>
    <t>PENNSYLVANIA</t>
  </si>
  <si>
    <t>WYOMING</t>
  </si>
  <si>
    <t>Q560</t>
  </si>
  <si>
    <t>H560</t>
  </si>
  <si>
    <t>Project No:  SPR-2-196</t>
  </si>
  <si>
    <t>Project Manager: Cheryl Richter</t>
  </si>
  <si>
    <t>GEORGIA</t>
  </si>
  <si>
    <t>ILLINOIS</t>
  </si>
  <si>
    <t>IOWA</t>
  </si>
  <si>
    <t>LOUISIANA</t>
  </si>
  <si>
    <t>MINNESOTA</t>
  </si>
  <si>
    <t>SOUTH DAKOTA</t>
  </si>
  <si>
    <t>TEXAS</t>
  </si>
  <si>
    <t>WISCONSIN</t>
  </si>
  <si>
    <t>Q550</t>
  </si>
  <si>
    <t>NOTE:</t>
  </si>
  <si>
    <t>AK, FL, MT, WV, WA are not included.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</si>
</sst>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2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b/>
      <vertAlign val="superscript"/>
      <sz val="11"/>
      <name val="Times New Roman"/>
      <family val="1"/>
    </font>
    <font>
      <sz val="12"/>
      <name val="Times New Roman"/>
      <family val="1"/>
    </font>
    <font>
      <b/>
      <sz val="11"/>
      <color indexed="10"/>
      <name val="Times New Roman"/>
      <family val="1"/>
    </font>
    <font>
      <b/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" fontId="1" fillId="0" borderId="0" applyFont="0" applyFill="0" applyBorder="0" applyAlignment="0" applyProtection="0"/>
  </cellStyleXfs>
  <cellXfs count="58">
    <xf numFmtId="0" fontId="0" fillId="0" borderId="0" xfId="0" applyAlignment="1"/>
    <xf numFmtId="0" fontId="3" fillId="0" borderId="0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3" fillId="0" borderId="0" xfId="0" applyFont="1" applyFill="1" applyAlignment="1"/>
    <xf numFmtId="164" fontId="3" fillId="0" borderId="0" xfId="0" applyNumberFormat="1" applyFont="1" applyFill="1" applyAlignment="1"/>
    <xf numFmtId="0" fontId="3" fillId="0" borderId="2" xfId="0" applyFont="1" applyFill="1" applyBorder="1" applyAlignment="1"/>
    <xf numFmtId="0" fontId="3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5" fillId="0" borderId="0" xfId="0" applyFont="1" applyBorder="1" applyAlignment="1"/>
    <xf numFmtId="0" fontId="2" fillId="0" borderId="4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5" xfId="0" applyFont="1" applyFill="1" applyBorder="1" applyAlignment="1">
      <alignment horizontal="center"/>
    </xf>
    <xf numFmtId="0" fontId="5" fillId="0" borderId="6" xfId="0" applyFont="1" applyBorder="1" applyAlignment="1"/>
    <xf numFmtId="0" fontId="2" fillId="0" borderId="0" xfId="0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6" xfId="0" applyBorder="1" applyAlignment="1"/>
    <xf numFmtId="0" fontId="0" fillId="0" borderId="8" xfId="0" applyBorder="1" applyAlignment="1"/>
    <xf numFmtId="0" fontId="0" fillId="0" borderId="0" xfId="0" applyBorder="1" applyAlignment="1"/>
    <xf numFmtId="164" fontId="2" fillId="0" borderId="9" xfId="0" applyNumberFormat="1" applyFont="1" applyFill="1" applyBorder="1" applyAlignment="1">
      <alignment horizontal="center"/>
    </xf>
    <xf numFmtId="10" fontId="2" fillId="0" borderId="7" xfId="0" applyNumberFormat="1" applyFont="1" applyFill="1" applyBorder="1" applyAlignment="1">
      <alignment horizontal="center"/>
    </xf>
    <xf numFmtId="164" fontId="2" fillId="0" borderId="7" xfId="0" applyNumberFormat="1" applyFont="1" applyFill="1" applyBorder="1" applyAlignment="1"/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" fontId="2" fillId="0" borderId="7" xfId="0" applyNumberFormat="1" applyFont="1" applyFill="1" applyBorder="1" applyAlignment="1"/>
    <xf numFmtId="4" fontId="8" fillId="0" borderId="7" xfId="0" applyNumberFormat="1" applyFont="1" applyBorder="1" applyAlignment="1"/>
    <xf numFmtId="4" fontId="0" fillId="0" borderId="0" xfId="1" applyFont="1" applyAlignment="1"/>
    <xf numFmtId="10" fontId="8" fillId="0" borderId="7" xfId="0" applyNumberFormat="1" applyFont="1" applyBorder="1" applyAlignment="1"/>
    <xf numFmtId="0" fontId="9" fillId="0" borderId="0" xfId="0" applyFont="1" applyAlignment="1"/>
    <xf numFmtId="4" fontId="10" fillId="0" borderId="7" xfId="1" applyFont="1" applyFill="1" applyBorder="1" applyAlignment="1"/>
    <xf numFmtId="39" fontId="9" fillId="0" borderId="0" xfId="0" applyNumberFormat="1" applyFont="1" applyAlignment="1"/>
    <xf numFmtId="10" fontId="10" fillId="0" borderId="7" xfId="0" applyNumberFormat="1" applyFont="1" applyFill="1" applyBorder="1" applyAlignment="1">
      <alignment horizontal="center"/>
    </xf>
    <xf numFmtId="4" fontId="10" fillId="0" borderId="7" xfId="1" applyFont="1" applyBorder="1"/>
    <xf numFmtId="4" fontId="10" fillId="0" borderId="7" xfId="0" applyNumberFormat="1" applyFont="1" applyBorder="1">
      <alignment vertical="top"/>
    </xf>
    <xf numFmtId="10" fontId="10" fillId="0" borderId="7" xfId="0" applyNumberFormat="1" applyFont="1" applyBorder="1">
      <alignment vertical="top"/>
    </xf>
    <xf numFmtId="0" fontId="10" fillId="0" borderId="7" xfId="0" applyFont="1" applyFill="1" applyBorder="1" applyAlignment="1">
      <alignment horizontal="center"/>
    </xf>
    <xf numFmtId="39" fontId="9" fillId="0" borderId="11" xfId="0" applyNumberFormat="1" applyFont="1" applyBorder="1" applyAlignment="1"/>
    <xf numFmtId="39" fontId="9" fillId="0" borderId="12" xfId="0" applyNumberFormat="1" applyFont="1" applyBorder="1" applyAlignment="1"/>
    <xf numFmtId="0" fontId="9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39" fontId="9" fillId="0" borderId="10" xfId="0" applyNumberFormat="1" applyFont="1" applyBorder="1" applyAlignment="1"/>
    <xf numFmtId="39" fontId="9" fillId="0" borderId="7" xfId="0" applyNumberFormat="1" applyFont="1" applyBorder="1" applyAlignment="1"/>
    <xf numFmtId="4" fontId="10" fillId="0" borderId="7" xfId="1" applyFont="1" applyFill="1" applyBorder="1"/>
    <xf numFmtId="0" fontId="3" fillId="0" borderId="3" xfId="0" applyFont="1" applyFill="1" applyBorder="1" applyAlignment="1"/>
    <xf numFmtId="0" fontId="7" fillId="0" borderId="3" xfId="0" applyFont="1" applyFill="1" applyBorder="1" applyAlignment="1">
      <alignment horizontal="center"/>
    </xf>
    <xf numFmtId="39" fontId="10" fillId="0" borderId="7" xfId="1" applyNumberFormat="1" applyFont="1" applyFill="1" applyBorder="1"/>
    <xf numFmtId="0" fontId="3" fillId="0" borderId="1" xfId="0" applyFont="1" applyFill="1" applyBorder="1" applyAlignment="1"/>
    <xf numFmtId="4" fontId="3" fillId="0" borderId="7" xfId="0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8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zoomScale="65" zoomScaleNormal="65" workbookViewId="0">
      <selection activeCell="K9" sqref="K9"/>
    </sheetView>
  </sheetViews>
  <sheetFormatPr defaultColWidth="14.44140625" defaultRowHeight="15.75" x14ac:dyDescent="0.25"/>
  <cols>
    <col min="1" max="1" width="17.44140625" style="1" customWidth="1"/>
    <col min="2" max="2" width="14.44140625" style="1" customWidth="1"/>
    <col min="3" max="3" width="11.44140625" style="6" bestFit="1" customWidth="1"/>
    <col min="4" max="4" width="15.21875" style="3" bestFit="1" customWidth="1"/>
    <col min="5" max="5" width="15.109375" style="3" bestFit="1" customWidth="1"/>
    <col min="6" max="6" width="13.109375" style="6" bestFit="1" customWidth="1"/>
    <col min="7" max="7" width="11.44140625" style="3" customWidth="1"/>
    <col min="8" max="8" width="12.77734375" style="3" bestFit="1" customWidth="1"/>
    <col min="9" max="9" width="9.6640625" style="3" bestFit="1" customWidth="1"/>
    <col min="10" max="10" width="11.6640625" style="4" customWidth="1"/>
    <col min="11" max="11" width="9.77734375" customWidth="1"/>
    <col min="12" max="12" width="10.33203125" bestFit="1" customWidth="1"/>
  </cols>
  <sheetData>
    <row r="1" spans="1:13" x14ac:dyDescent="0.25">
      <c r="A1" s="55" t="s">
        <v>31</v>
      </c>
      <c r="B1" s="56"/>
      <c r="C1" s="29"/>
      <c r="D1" s="12"/>
    </row>
    <row r="2" spans="1:13" x14ac:dyDescent="0.25">
      <c r="A2" s="57" t="s">
        <v>32</v>
      </c>
      <c r="B2" s="56"/>
      <c r="C2" s="30"/>
      <c r="D2" s="1"/>
      <c r="E2" s="8"/>
      <c r="F2" s="14"/>
      <c r="H2" s="13"/>
      <c r="I2" s="8"/>
    </row>
    <row r="3" spans="1:13" x14ac:dyDescent="0.25">
      <c r="A3" s="15"/>
      <c r="B3" s="16"/>
      <c r="C3" s="30"/>
      <c r="D3" s="1"/>
      <c r="E3" s="8"/>
      <c r="F3" s="14"/>
      <c r="H3" s="13"/>
      <c r="I3" s="8"/>
    </row>
    <row r="4" spans="1:13" x14ac:dyDescent="0.25">
      <c r="A4" s="15"/>
      <c r="B4" s="16"/>
      <c r="C4" s="30"/>
      <c r="D4" s="1"/>
      <c r="E4" s="8"/>
      <c r="F4" s="14"/>
      <c r="H4" s="13"/>
      <c r="I4" s="8"/>
    </row>
    <row r="5" spans="1:13" ht="16.5" thickBot="1" x14ac:dyDescent="0.3">
      <c r="A5" s="11"/>
      <c r="B5" s="10"/>
      <c r="C5" s="30"/>
      <c r="D5" s="1"/>
      <c r="E5" s="8"/>
      <c r="F5" s="14"/>
      <c r="G5" s="22"/>
      <c r="H5" s="22"/>
      <c r="I5" s="18"/>
      <c r="K5" s="23"/>
      <c r="L5" s="23"/>
    </row>
    <row r="6" spans="1:13" ht="16.5" thickBot="1" x14ac:dyDescent="0.3">
      <c r="G6" s="9" t="s">
        <v>21</v>
      </c>
      <c r="H6" s="9" t="s">
        <v>9</v>
      </c>
      <c r="I6" s="53"/>
      <c r="J6" s="17" t="s">
        <v>12</v>
      </c>
      <c r="K6" s="2" t="s">
        <v>15</v>
      </c>
      <c r="L6" s="7" t="s">
        <v>12</v>
      </c>
    </row>
    <row r="7" spans="1:13" x14ac:dyDescent="0.25">
      <c r="A7" s="5"/>
      <c r="B7" s="2" t="s">
        <v>7</v>
      </c>
      <c r="C7" s="2" t="s">
        <v>2</v>
      </c>
      <c r="D7" s="2" t="s">
        <v>23</v>
      </c>
      <c r="E7" s="2" t="s">
        <v>22</v>
      </c>
      <c r="F7" s="2" t="s">
        <v>6</v>
      </c>
      <c r="G7" s="7" t="s">
        <v>20</v>
      </c>
      <c r="H7" s="22" t="s">
        <v>10</v>
      </c>
      <c r="I7" s="50"/>
      <c r="J7" s="7" t="s">
        <v>14</v>
      </c>
      <c r="K7" s="7" t="s">
        <v>16</v>
      </c>
      <c r="L7" s="7" t="s">
        <v>18</v>
      </c>
    </row>
    <row r="8" spans="1:13" ht="16.5" x14ac:dyDescent="0.2">
      <c r="A8" s="19" t="s">
        <v>0</v>
      </c>
      <c r="B8" s="7" t="s">
        <v>4</v>
      </c>
      <c r="C8" s="7" t="s">
        <v>1</v>
      </c>
      <c r="D8" s="7" t="s">
        <v>5</v>
      </c>
      <c r="E8" s="7" t="s">
        <v>5</v>
      </c>
      <c r="F8" s="7" t="s">
        <v>3</v>
      </c>
      <c r="G8" s="20">
        <f>J24</f>
        <v>336229.79</v>
      </c>
      <c r="H8" s="21" t="s">
        <v>11</v>
      </c>
      <c r="I8" s="51" t="s">
        <v>8</v>
      </c>
      <c r="J8" s="26" t="s">
        <v>13</v>
      </c>
      <c r="K8" s="7" t="s">
        <v>17</v>
      </c>
      <c r="L8" s="7" t="s">
        <v>19</v>
      </c>
      <c r="M8" s="24"/>
    </row>
    <row r="9" spans="1:13" ht="15" x14ac:dyDescent="0.2">
      <c r="A9" s="35" t="s">
        <v>33</v>
      </c>
      <c r="B9" s="36">
        <v>20000</v>
      </c>
      <c r="C9" s="45" t="s">
        <v>30</v>
      </c>
      <c r="D9" s="47">
        <v>20000</v>
      </c>
      <c r="E9" s="43">
        <v>20000</v>
      </c>
      <c r="F9" s="38">
        <f>E9/$E$24</f>
        <v>4.5672366311560214E-2</v>
      </c>
      <c r="G9" s="39">
        <f>+$G$8*F9</f>
        <v>15356.410133738964</v>
      </c>
      <c r="H9" s="39">
        <f>(G9:G9)</f>
        <v>15356.410133738964</v>
      </c>
      <c r="I9" s="52">
        <v>6402.07</v>
      </c>
      <c r="J9" s="48">
        <v>13597.93</v>
      </c>
      <c r="K9" s="40">
        <f>+J9-H9</f>
        <v>-1758.4801337389636</v>
      </c>
      <c r="L9" s="41">
        <f>+J9/$J$24</f>
        <v>4.0442371272337296E-2</v>
      </c>
      <c r="M9" s="25"/>
    </row>
    <row r="10" spans="1:13" ht="15" x14ac:dyDescent="0.2">
      <c r="A10" s="35" t="s">
        <v>33</v>
      </c>
      <c r="B10" s="36">
        <v>20000</v>
      </c>
      <c r="C10" s="46" t="s">
        <v>29</v>
      </c>
      <c r="D10" s="48">
        <v>20000</v>
      </c>
      <c r="E10" s="44">
        <v>20000</v>
      </c>
      <c r="F10" s="38">
        <f t="shared" ref="F10:F23" si="0">E10/$E$24</f>
        <v>4.5672366311560214E-2</v>
      </c>
      <c r="G10" s="39">
        <f t="shared" ref="G10:G23" si="1">+$G$8*F10</f>
        <v>15356.410133738964</v>
      </c>
      <c r="H10" s="39">
        <f t="shared" ref="H10:H23" si="2">(G10:G10)</f>
        <v>15356.410133738964</v>
      </c>
      <c r="I10" s="52">
        <v>9496.2900000000009</v>
      </c>
      <c r="J10" s="48">
        <v>10503.71</v>
      </c>
      <c r="K10" s="40">
        <f t="shared" ref="K10:K23" si="3">+J10-H10</f>
        <v>-4852.7001337389647</v>
      </c>
      <c r="L10" s="41">
        <f t="shared" ref="L10:L23" si="4">+J10/$J$24</f>
        <v>3.1239676888832484E-2</v>
      </c>
      <c r="M10" s="25"/>
    </row>
    <row r="11" spans="1:13" ht="15" x14ac:dyDescent="0.2">
      <c r="A11" s="35" t="s">
        <v>24</v>
      </c>
      <c r="B11" s="36">
        <v>30000</v>
      </c>
      <c r="C11" s="46" t="s">
        <v>30</v>
      </c>
      <c r="D11" s="48">
        <v>15000</v>
      </c>
      <c r="E11" s="44">
        <v>45000</v>
      </c>
      <c r="F11" s="38">
        <f t="shared" si="0"/>
        <v>0.10276282420101047</v>
      </c>
      <c r="G11" s="39">
        <f t="shared" si="1"/>
        <v>34551.922800912667</v>
      </c>
      <c r="H11" s="39">
        <f t="shared" si="2"/>
        <v>34551.922800912667</v>
      </c>
      <c r="I11" s="52">
        <v>26965.19</v>
      </c>
      <c r="J11" s="48">
        <v>18034.810000000001</v>
      </c>
      <c r="K11" s="40">
        <f t="shared" si="3"/>
        <v>-16517.112800912666</v>
      </c>
      <c r="L11" s="41">
        <f t="shared" si="4"/>
        <v>5.3638346560547188E-2</v>
      </c>
      <c r="M11" s="25"/>
    </row>
    <row r="12" spans="1:13" ht="15" x14ac:dyDescent="0.2">
      <c r="A12" s="35" t="s">
        <v>34</v>
      </c>
      <c r="B12" s="36">
        <v>15000</v>
      </c>
      <c r="C12" s="46" t="s">
        <v>29</v>
      </c>
      <c r="D12" s="48">
        <v>20000</v>
      </c>
      <c r="E12" s="44">
        <v>35000</v>
      </c>
      <c r="F12" s="38">
        <f t="shared" si="0"/>
        <v>7.9926641045230368E-2</v>
      </c>
      <c r="G12" s="39">
        <f t="shared" si="1"/>
        <v>26873.717734043184</v>
      </c>
      <c r="H12" s="39">
        <f t="shared" si="2"/>
        <v>26873.717734043184</v>
      </c>
      <c r="I12" s="52">
        <v>9850.6500000000015</v>
      </c>
      <c r="J12" s="48">
        <v>25149.35</v>
      </c>
      <c r="K12" s="40">
        <f t="shared" si="3"/>
        <v>-1724.3677340431859</v>
      </c>
      <c r="L12" s="41">
        <f t="shared" si="4"/>
        <v>7.479810161972858E-2</v>
      </c>
      <c r="M12" s="25"/>
    </row>
    <row r="13" spans="1:13" ht="15" x14ac:dyDescent="0.2">
      <c r="A13" s="35" t="s">
        <v>35</v>
      </c>
      <c r="B13" s="36">
        <v>2400</v>
      </c>
      <c r="C13" s="46">
        <v>860</v>
      </c>
      <c r="D13" s="48">
        <v>2400</v>
      </c>
      <c r="E13" s="44">
        <v>2400</v>
      </c>
      <c r="F13" s="38">
        <f t="shared" si="0"/>
        <v>5.480683957387226E-3</v>
      </c>
      <c r="G13" s="39">
        <f t="shared" si="1"/>
        <v>1842.7692160486758</v>
      </c>
      <c r="H13" s="39">
        <f t="shared" si="2"/>
        <v>1842.7692160486758</v>
      </c>
      <c r="I13" s="52">
        <v>796.11999999999989</v>
      </c>
      <c r="J13" s="48">
        <v>1603.88</v>
      </c>
      <c r="K13" s="40">
        <f t="shared" si="3"/>
        <v>-238.88921604867573</v>
      </c>
      <c r="L13" s="41">
        <f t="shared" si="4"/>
        <v>4.7701900536534858E-3</v>
      </c>
      <c r="M13" s="25"/>
    </row>
    <row r="14" spans="1:13" ht="15" x14ac:dyDescent="0.2">
      <c r="A14" s="35" t="s">
        <v>35</v>
      </c>
      <c r="B14" s="36">
        <v>2400</v>
      </c>
      <c r="C14" s="46" t="s">
        <v>29</v>
      </c>
      <c r="D14" s="48">
        <v>2400</v>
      </c>
      <c r="E14" s="44">
        <v>2400</v>
      </c>
      <c r="F14" s="38">
        <f t="shared" si="0"/>
        <v>5.480683957387226E-3</v>
      </c>
      <c r="G14" s="39">
        <f t="shared" si="1"/>
        <v>1842.7692160486758</v>
      </c>
      <c r="H14" s="39">
        <f t="shared" si="2"/>
        <v>1842.7692160486758</v>
      </c>
      <c r="I14" s="52">
        <v>796.11999999999989</v>
      </c>
      <c r="J14" s="48">
        <v>1603.88</v>
      </c>
      <c r="K14" s="40">
        <f t="shared" si="3"/>
        <v>-238.88921604867573</v>
      </c>
      <c r="L14" s="41">
        <f t="shared" si="4"/>
        <v>4.7701900536534858E-3</v>
      </c>
    </row>
    <row r="15" spans="1:13" ht="15" x14ac:dyDescent="0.2">
      <c r="A15" s="35" t="s">
        <v>36</v>
      </c>
      <c r="B15" s="36">
        <v>20000</v>
      </c>
      <c r="C15" s="46">
        <v>860</v>
      </c>
      <c r="D15" s="48">
        <v>20000</v>
      </c>
      <c r="E15" s="44">
        <v>20000</v>
      </c>
      <c r="F15" s="38">
        <f t="shared" si="0"/>
        <v>4.5672366311560214E-2</v>
      </c>
      <c r="G15" s="39">
        <f t="shared" si="1"/>
        <v>15356.410133738964</v>
      </c>
      <c r="H15" s="39">
        <f t="shared" si="2"/>
        <v>15356.410133738964</v>
      </c>
      <c r="I15" s="52">
        <v>7034.07</v>
      </c>
      <c r="J15" s="48">
        <v>12965.93</v>
      </c>
      <c r="K15" s="40">
        <f t="shared" si="3"/>
        <v>-2390.4801337389636</v>
      </c>
      <c r="L15" s="41">
        <f t="shared" si="4"/>
        <v>3.8562704393325771E-2</v>
      </c>
    </row>
    <row r="16" spans="1:13" ht="15" x14ac:dyDescent="0.2">
      <c r="A16" s="35" t="s">
        <v>37</v>
      </c>
      <c r="B16" s="36">
        <v>15000</v>
      </c>
      <c r="C16" s="46" t="s">
        <v>29</v>
      </c>
      <c r="D16" s="48">
        <v>15000</v>
      </c>
      <c r="E16" s="44">
        <v>15000</v>
      </c>
      <c r="F16" s="38">
        <f t="shared" si="0"/>
        <v>3.4254274733670161E-2</v>
      </c>
      <c r="G16" s="39">
        <f t="shared" si="1"/>
        <v>11517.307600304222</v>
      </c>
      <c r="H16" s="39">
        <f t="shared" si="2"/>
        <v>11517.307600304222</v>
      </c>
      <c r="I16" s="52">
        <v>5740.68</v>
      </c>
      <c r="J16" s="48">
        <v>9259.32</v>
      </c>
      <c r="K16" s="40">
        <f t="shared" si="3"/>
        <v>-2257.9876003042227</v>
      </c>
      <c r="L16" s="41">
        <f t="shared" si="4"/>
        <v>2.753866633887497E-2</v>
      </c>
    </row>
    <row r="17" spans="1:12" ht="15" x14ac:dyDescent="0.2">
      <c r="A17" s="35" t="s">
        <v>25</v>
      </c>
      <c r="B17" s="36">
        <v>35000</v>
      </c>
      <c r="C17" s="46" t="s">
        <v>29</v>
      </c>
      <c r="D17" s="48">
        <v>35000</v>
      </c>
      <c r="E17" s="44">
        <v>35000</v>
      </c>
      <c r="F17" s="38">
        <f t="shared" si="0"/>
        <v>7.9926641045230368E-2</v>
      </c>
      <c r="G17" s="39">
        <f t="shared" si="1"/>
        <v>26873.717734043184</v>
      </c>
      <c r="H17" s="39">
        <f t="shared" si="2"/>
        <v>26873.717734043184</v>
      </c>
      <c r="I17" s="52">
        <v>9879.0999999999985</v>
      </c>
      <c r="J17" s="48">
        <v>25120.9</v>
      </c>
      <c r="K17" s="40">
        <f t="shared" si="3"/>
        <v>-1752.817734043183</v>
      </c>
      <c r="L17" s="41">
        <f t="shared" si="4"/>
        <v>7.4713486868608528E-2</v>
      </c>
    </row>
    <row r="18" spans="1:12" ht="15" x14ac:dyDescent="0.2">
      <c r="A18" s="35" t="s">
        <v>26</v>
      </c>
      <c r="B18" s="36">
        <v>0</v>
      </c>
      <c r="C18" s="46" t="s">
        <v>29</v>
      </c>
      <c r="D18" s="48">
        <v>10000</v>
      </c>
      <c r="E18" s="44">
        <v>10000</v>
      </c>
      <c r="F18" s="38">
        <f t="shared" si="0"/>
        <v>2.2836183155780107E-2</v>
      </c>
      <c r="G18" s="39">
        <f t="shared" si="1"/>
        <v>7678.2050668694819</v>
      </c>
      <c r="H18" s="39">
        <f t="shared" si="2"/>
        <v>7678.2050668694819</v>
      </c>
      <c r="I18" s="52">
        <v>3793.38</v>
      </c>
      <c r="J18" s="48">
        <v>6206.62</v>
      </c>
      <c r="K18" s="40">
        <f t="shared" si="3"/>
        <v>-1471.585066869482</v>
      </c>
      <c r="L18" s="41">
        <f t="shared" si="4"/>
        <v>1.8459458931345735E-2</v>
      </c>
    </row>
    <row r="19" spans="1:12" ht="15" x14ac:dyDescent="0.2">
      <c r="A19" s="35" t="s">
        <v>27</v>
      </c>
      <c r="B19" s="36">
        <v>15000</v>
      </c>
      <c r="C19" s="46" t="s">
        <v>29</v>
      </c>
      <c r="D19" s="48">
        <v>15000</v>
      </c>
      <c r="E19" s="44">
        <v>15000</v>
      </c>
      <c r="F19" s="38">
        <f t="shared" si="0"/>
        <v>3.4254274733670161E-2</v>
      </c>
      <c r="G19" s="39">
        <f t="shared" si="1"/>
        <v>11517.307600304222</v>
      </c>
      <c r="H19" s="39">
        <f t="shared" si="2"/>
        <v>11517.307600304222</v>
      </c>
      <c r="I19" s="52">
        <v>5740.6900000000005</v>
      </c>
      <c r="J19" s="48">
        <v>9259.31</v>
      </c>
      <c r="K19" s="40">
        <f t="shared" si="3"/>
        <v>-2257.9976003042229</v>
      </c>
      <c r="L19" s="41">
        <f t="shared" si="4"/>
        <v>2.7538636597310429E-2</v>
      </c>
    </row>
    <row r="20" spans="1:12" ht="15" x14ac:dyDescent="0.2">
      <c r="A20" s="35" t="s">
        <v>38</v>
      </c>
      <c r="B20" s="36">
        <v>15000</v>
      </c>
      <c r="C20" s="45">
        <v>860</v>
      </c>
      <c r="D20" s="47">
        <v>15000</v>
      </c>
      <c r="E20" s="43">
        <v>15000</v>
      </c>
      <c r="F20" s="38">
        <f t="shared" si="0"/>
        <v>3.4254274733670161E-2</v>
      </c>
      <c r="G20" s="39">
        <f t="shared" si="1"/>
        <v>11517.307600304222</v>
      </c>
      <c r="H20" s="39">
        <f t="shared" si="2"/>
        <v>11517.307600304222</v>
      </c>
      <c r="I20" s="52">
        <v>5740.6900000000005</v>
      </c>
      <c r="J20" s="48">
        <v>9259.31</v>
      </c>
      <c r="K20" s="40">
        <f t="shared" si="3"/>
        <v>-2257.9976003042229</v>
      </c>
      <c r="L20" s="41">
        <f t="shared" si="4"/>
        <v>2.7538636597310429E-2</v>
      </c>
    </row>
    <row r="21" spans="1:12" ht="15" x14ac:dyDescent="0.2">
      <c r="A21" s="35" t="s">
        <v>39</v>
      </c>
      <c r="B21" s="36">
        <v>20000</v>
      </c>
      <c r="C21" s="45" t="s">
        <v>41</v>
      </c>
      <c r="D21" s="47">
        <v>10000</v>
      </c>
      <c r="E21" s="37">
        <v>20000</v>
      </c>
      <c r="F21" s="38">
        <f t="shared" si="0"/>
        <v>4.5672366311560214E-2</v>
      </c>
      <c r="G21" s="39">
        <f t="shared" si="1"/>
        <v>15356.410133738964</v>
      </c>
      <c r="H21" s="39">
        <f t="shared" si="2"/>
        <v>15356.410133738964</v>
      </c>
      <c r="I21" s="52">
        <v>9436.7099999999991</v>
      </c>
      <c r="J21" s="37">
        <v>10563.29</v>
      </c>
      <c r="K21" s="40">
        <f t="shared" si="3"/>
        <v>-4793.120133738963</v>
      </c>
      <c r="L21" s="41">
        <f t="shared" si="4"/>
        <v>3.1416877130369683E-2</v>
      </c>
    </row>
    <row r="22" spans="1:12" ht="15" x14ac:dyDescent="0.2">
      <c r="A22" s="35" t="s">
        <v>40</v>
      </c>
      <c r="B22" s="36">
        <v>20000</v>
      </c>
      <c r="C22" s="42">
        <v>860</v>
      </c>
      <c r="D22" s="49">
        <v>20000</v>
      </c>
      <c r="E22" s="49">
        <v>12961.55</v>
      </c>
      <c r="F22" s="38">
        <f t="shared" si="0"/>
        <v>2.9599232978280161E-2</v>
      </c>
      <c r="G22" s="39">
        <f t="shared" si="1"/>
        <v>9952.1438884482122</v>
      </c>
      <c r="H22" s="39">
        <f t="shared" si="2"/>
        <v>9952.1438884482122</v>
      </c>
      <c r="I22" s="49">
        <v>0</v>
      </c>
      <c r="J22" s="39">
        <v>12961.55</v>
      </c>
      <c r="K22" s="40">
        <f t="shared" si="3"/>
        <v>3009.406111551787</v>
      </c>
      <c r="L22" s="41">
        <f t="shared" si="4"/>
        <v>3.854967758805667E-2</v>
      </c>
    </row>
    <row r="23" spans="1:12" ht="15" x14ac:dyDescent="0.2">
      <c r="A23" s="35" t="s">
        <v>28</v>
      </c>
      <c r="B23" s="36">
        <v>0</v>
      </c>
      <c r="C23" s="42">
        <v>860</v>
      </c>
      <c r="D23" s="49">
        <v>170140</v>
      </c>
      <c r="E23" s="49">
        <v>170140</v>
      </c>
      <c r="F23" s="38">
        <f t="shared" si="0"/>
        <v>0.38853482021244273</v>
      </c>
      <c r="G23" s="39">
        <f t="shared" si="1"/>
        <v>130636.98100771736</v>
      </c>
      <c r="H23" s="39">
        <f t="shared" si="2"/>
        <v>130636.98100771736</v>
      </c>
      <c r="I23" s="49">
        <v>0</v>
      </c>
      <c r="J23" s="39">
        <v>170140</v>
      </c>
      <c r="K23" s="40">
        <f t="shared" si="3"/>
        <v>39503.018992282639</v>
      </c>
      <c r="L23" s="41">
        <f t="shared" si="4"/>
        <v>0.50602297910604532</v>
      </c>
    </row>
    <row r="24" spans="1:12" x14ac:dyDescent="0.25">
      <c r="B24" s="54">
        <f>SUM(B9:B23)</f>
        <v>229800</v>
      </c>
      <c r="D24" s="31">
        <f t="shared" ref="D24:L24" si="5">SUM(D9:D23)</f>
        <v>389940</v>
      </c>
      <c r="E24" s="31">
        <f t="shared" si="5"/>
        <v>437901.55</v>
      </c>
      <c r="F24" s="27">
        <f t="shared" si="5"/>
        <v>1</v>
      </c>
      <c r="G24" s="31">
        <f t="shared" si="5"/>
        <v>336229.79</v>
      </c>
      <c r="H24" s="31">
        <f t="shared" si="5"/>
        <v>336229.79</v>
      </c>
      <c r="I24" s="31">
        <f t="shared" si="5"/>
        <v>101671.76000000001</v>
      </c>
      <c r="J24" s="28">
        <f t="shared" si="5"/>
        <v>336229.79</v>
      </c>
      <c r="K24" s="32">
        <f t="shared" si="5"/>
        <v>0</v>
      </c>
      <c r="L24" s="34">
        <f t="shared" si="5"/>
        <v>1</v>
      </c>
    </row>
    <row r="25" spans="1:12" x14ac:dyDescent="0.25">
      <c r="L25" s="33"/>
    </row>
    <row r="26" spans="1:12" x14ac:dyDescent="0.25">
      <c r="A26" s="1" t="s">
        <v>42</v>
      </c>
    </row>
    <row r="27" spans="1:12" x14ac:dyDescent="0.25">
      <c r="A27" s="1" t="s">
        <v>43</v>
      </c>
    </row>
  </sheetData>
  <mergeCells count="2">
    <mergeCell ref="A1:B1"/>
    <mergeCell ref="A2:B2"/>
  </mergeCells>
  <printOptions horizontalCentered="1" verticalCentered="1" headings="1" gridLines="1"/>
  <pageMargins left="0" right="0" top="0.5" bottom="0.75" header="0.17" footer="0.37"/>
  <pageSetup scale="73" orientation="landscape" r:id="rId1"/>
  <headerFooter alignWithMargins="0">
    <oddFooter>&amp;CSPR 2-196 Expense Allocation
MAY 2012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WENDY J LANGE</cp:lastModifiedBy>
  <cp:lastPrinted>2012-05-03T16:16:25Z</cp:lastPrinted>
  <dcterms:created xsi:type="dcterms:W3CDTF">2001-03-06T12:21:49Z</dcterms:created>
  <dcterms:modified xsi:type="dcterms:W3CDTF">2012-05-03T18:38:42Z</dcterms:modified>
</cp:coreProperties>
</file>