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" yWindow="1305" windowWidth="18000" windowHeight="10275"/>
  </bookViews>
  <sheets>
    <sheet name="4W3799" sheetId="1" r:id="rId1"/>
    <sheet name="4W3817" sheetId="6" r:id="rId2"/>
    <sheet name="WSRTC Totals" sheetId="7" r:id="rId3"/>
  </sheets>
  <calcPr calcId="145621"/>
</workbook>
</file>

<file path=xl/calcChain.xml><?xml version="1.0" encoding="utf-8"?>
<calcChain xmlns="http://schemas.openxmlformats.org/spreadsheetml/2006/main">
  <c r="F7" i="7" l="1"/>
  <c r="E6" i="7"/>
  <c r="F6" i="7"/>
  <c r="G14" i="7" l="1"/>
  <c r="G10" i="7"/>
  <c r="G5" i="7"/>
  <c r="E4" i="7"/>
  <c r="G4" i="7" s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8" i="1"/>
  <c r="J20" i="6"/>
  <c r="J21" i="6"/>
  <c r="J22" i="6"/>
  <c r="J23" i="6"/>
  <c r="J24" i="6"/>
  <c r="J25" i="6"/>
  <c r="J26" i="6"/>
  <c r="J27" i="6"/>
  <c r="J28" i="6"/>
  <c r="J29" i="6"/>
  <c r="J30" i="6"/>
  <c r="J31" i="6"/>
  <c r="H20" i="6"/>
  <c r="H21" i="6"/>
  <c r="H22" i="6"/>
  <c r="K22" i="6" s="1"/>
  <c r="H23" i="6"/>
  <c r="H24" i="6"/>
  <c r="K24" i="6" s="1"/>
  <c r="H25" i="6"/>
  <c r="K25" i="6" s="1"/>
  <c r="H26" i="6"/>
  <c r="K26" i="6" s="1"/>
  <c r="H27" i="6"/>
  <c r="K27" i="6" s="1"/>
  <c r="H28" i="6"/>
  <c r="K28" i="6" s="1"/>
  <c r="H29" i="6"/>
  <c r="K29" i="6" s="1"/>
  <c r="H30" i="6"/>
  <c r="K30" i="6" s="1"/>
  <c r="H31" i="6"/>
  <c r="K31" i="6" s="1"/>
  <c r="J19" i="6"/>
  <c r="H19" i="6"/>
  <c r="J18" i="6"/>
  <c r="H18" i="6"/>
  <c r="J17" i="6"/>
  <c r="H17" i="6"/>
  <c r="J16" i="6"/>
  <c r="H16" i="6"/>
  <c r="K16" i="6" s="1"/>
  <c r="J15" i="6"/>
  <c r="H15" i="6"/>
  <c r="K15" i="6" s="1"/>
  <c r="J14" i="6"/>
  <c r="H14" i="6"/>
  <c r="J13" i="6"/>
  <c r="H13" i="6"/>
  <c r="K13" i="6" s="1"/>
  <c r="J12" i="6"/>
  <c r="H12" i="6"/>
  <c r="J11" i="6"/>
  <c r="H11" i="6"/>
  <c r="J10" i="6"/>
  <c r="H10" i="6"/>
  <c r="J9" i="6"/>
  <c r="H9" i="6"/>
  <c r="J8" i="6"/>
  <c r="H8" i="6"/>
  <c r="L16" i="1"/>
  <c r="L17" i="1" s="1"/>
  <c r="L18" i="1" s="1"/>
  <c r="L19" i="1" s="1"/>
  <c r="L20" i="1" s="1"/>
  <c r="L21" i="1" s="1"/>
  <c r="K17" i="6" l="1"/>
  <c r="K21" i="6"/>
  <c r="K20" i="6"/>
  <c r="K23" i="6"/>
  <c r="K19" i="6"/>
  <c r="K18" i="6"/>
  <c r="K14" i="6"/>
  <c r="K10" i="6"/>
  <c r="K12" i="6"/>
  <c r="K9" i="6"/>
  <c r="K11" i="6"/>
  <c r="K8" i="6"/>
  <c r="L8" i="6" s="1"/>
  <c r="M8" i="6" s="1"/>
  <c r="H21" i="1"/>
  <c r="J21" i="1"/>
  <c r="J9" i="1"/>
  <c r="J10" i="1"/>
  <c r="J11" i="1"/>
  <c r="J12" i="1"/>
  <c r="J13" i="1"/>
  <c r="J14" i="1"/>
  <c r="J15" i="1"/>
  <c r="J16" i="1"/>
  <c r="J17" i="1"/>
  <c r="J18" i="1"/>
  <c r="J19" i="1"/>
  <c r="J20" i="1"/>
  <c r="J8" i="1"/>
  <c r="H9" i="1"/>
  <c r="K9" i="1" s="1"/>
  <c r="H10" i="1"/>
  <c r="K10" i="1" s="1"/>
  <c r="H11" i="1"/>
  <c r="H14" i="1"/>
  <c r="H15" i="1"/>
  <c r="H16" i="1"/>
  <c r="H17" i="1"/>
  <c r="H18" i="1"/>
  <c r="H19" i="1"/>
  <c r="H20" i="1"/>
  <c r="H8" i="1"/>
  <c r="H12" i="1"/>
  <c r="H13" i="1"/>
  <c r="L9" i="6" l="1"/>
  <c r="K8" i="1"/>
  <c r="L8" i="1" s="1"/>
  <c r="L9" i="1" s="1"/>
  <c r="L10" i="1" s="1"/>
  <c r="K11" i="1"/>
  <c r="K12" i="1"/>
  <c r="K13" i="1"/>
  <c r="K15" i="1"/>
  <c r="K21" i="1"/>
  <c r="K20" i="1"/>
  <c r="K18" i="1"/>
  <c r="K17" i="1"/>
  <c r="K19" i="1"/>
  <c r="K16" i="1"/>
  <c r="K14" i="1"/>
  <c r="L10" i="6" l="1"/>
  <c r="M9" i="6"/>
  <c r="L11" i="1"/>
  <c r="L12" i="1" s="1"/>
  <c r="L13" i="1"/>
  <c r="L14" i="1" s="1"/>
  <c r="L11" i="6" l="1"/>
  <c r="M10" i="6"/>
  <c r="L15" i="1"/>
  <c r="L12" i="6" l="1"/>
  <c r="L13" i="6" s="1"/>
  <c r="M11" i="6"/>
  <c r="L14" i="6" l="1"/>
  <c r="M13" i="6"/>
  <c r="M12" i="6"/>
  <c r="L15" i="6" l="1"/>
  <c r="M14" i="6"/>
  <c r="M15" i="6" l="1"/>
  <c r="L16" i="6"/>
  <c r="L17" i="6" l="1"/>
  <c r="M16" i="6"/>
  <c r="M17" i="6" l="1"/>
  <c r="L18" i="6"/>
  <c r="L19" i="6" l="1"/>
  <c r="M18" i="6"/>
  <c r="L20" i="6" l="1"/>
  <c r="M19" i="6"/>
  <c r="M20" i="6" l="1"/>
  <c r="L21" i="6"/>
  <c r="L22" i="6" l="1"/>
  <c r="M21" i="6"/>
  <c r="L23" i="6" l="1"/>
  <c r="M22" i="6"/>
  <c r="M23" i="6" l="1"/>
  <c r="L24" i="6"/>
  <c r="L25" i="6" l="1"/>
  <c r="M24" i="6"/>
  <c r="L26" i="6" l="1"/>
  <c r="M25" i="6"/>
  <c r="M26" i="6" l="1"/>
  <c r="L27" i="6"/>
  <c r="L28" i="6" l="1"/>
  <c r="M27" i="6"/>
  <c r="M28" i="6" l="1"/>
  <c r="L29" i="6"/>
  <c r="L30" i="6" l="1"/>
  <c r="M29" i="6"/>
  <c r="M30" i="6" l="1"/>
  <c r="L31" i="6"/>
  <c r="M31" i="6" s="1"/>
</calcChain>
</file>

<file path=xl/sharedStrings.xml><?xml version="1.0" encoding="utf-8"?>
<sst xmlns="http://schemas.openxmlformats.org/spreadsheetml/2006/main" count="140" uniqueCount="54">
  <si>
    <t>4W3606 Meeting Coordination and Website</t>
  </si>
  <si>
    <t>Project End Date:  03/12/12</t>
  </si>
  <si>
    <t>Balance</t>
  </si>
  <si>
    <t>Transaction Date</t>
  </si>
  <si>
    <t>Billed Date</t>
  </si>
  <si>
    <t>Item</t>
  </si>
  <si>
    <t>Description</t>
  </si>
  <si>
    <t>Direct Cost</t>
  </si>
  <si>
    <t>IDC/F&amp;A</t>
  </si>
  <si>
    <t>Payroll</t>
  </si>
  <si>
    <t>Total Cost</t>
  </si>
  <si>
    <t>Benefits</t>
  </si>
  <si>
    <t>IDC/F&amp;A rate</t>
  </si>
  <si>
    <t>Actual</t>
  </si>
  <si>
    <t>Estimate</t>
  </si>
  <si>
    <t>IDC</t>
  </si>
  <si>
    <t>Checks</t>
  </si>
  <si>
    <t>Y</t>
  </si>
  <si>
    <t>N</t>
  </si>
  <si>
    <t>IDCs Y/N</t>
  </si>
  <si>
    <t>Comments</t>
  </si>
  <si>
    <t xml:space="preserve">Actual vs. Estimate-- all IDC/F&amp;A would be estimates except for the actual entry from AgBooks.  </t>
  </si>
  <si>
    <t>Difference (actual-estimate)</t>
  </si>
  <si>
    <t>F&amp;A November 2011</t>
  </si>
  <si>
    <t>F&amp;A December 2011</t>
  </si>
  <si>
    <t>F&amp;A February 2012</t>
  </si>
  <si>
    <t>Benefits paid on previous month's effort.  Ex. Benefits paid in January are for December's effort and should correspond with Dec timesheet entries.</t>
  </si>
  <si>
    <t>F&amp;A Feburary 2011</t>
  </si>
  <si>
    <t>October 2011</t>
  </si>
  <si>
    <t>December 2011</t>
  </si>
  <si>
    <t>February 2011</t>
  </si>
  <si>
    <t>Spent</t>
  </si>
  <si>
    <t>March 2012</t>
  </si>
  <si>
    <t>Banner shows $3068.47 - IDCs and benefits not yet accrued.</t>
  </si>
  <si>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</si>
  <si>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</si>
  <si>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</si>
  <si>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</si>
  <si>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</si>
  <si>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</si>
  <si>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</si>
  <si>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</si>
  <si>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</si>
  <si>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</si>
  <si>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</si>
  <si>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UTC - Rural Traveler Information (One-Stop Shop) Phase 2</t>
  </si>
  <si>
    <t>4W3817</t>
  </si>
  <si>
    <t>TOTALS</t>
  </si>
  <si>
    <t>PERCENTAGE</t>
  </si>
  <si>
    <t>October</t>
  </si>
  <si>
    <t>November</t>
  </si>
  <si>
    <t>January</t>
  </si>
  <si>
    <t>March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</si>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</sst>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2" borderId="0" xfId="0" applyNumberForma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quotePrefix="1"/>
    <xf numFmtId="165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0" fontId="0" fillId="3" borderId="0" xfId="0" applyFill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Normal="100" workbookViewId="0">
      <pane ySplit="6" topLeftCell="A7" activePane="bottomLeft" state="frozen"/>
      <selection pane="bottomLeft" activeCell="E25" sqref="E25"/>
    </sheetView>
  </sheetViews>
  <sheetFormatPr defaultRowHeight="15" x14ac:dyDescent="0.25"/>
  <cols>
    <col min="1" max="1" width="16.28515625" customWidth="1"/>
    <col min="2" max="2" width="10.7109375" bestFit="1" customWidth="1"/>
    <col min="3" max="3" width="19.140625" bestFit="1" customWidth="1"/>
    <col min="4" max="4" width="9.140625" customWidth="1"/>
    <col min="5" max="5" width="41.28515625" customWidth="1"/>
    <col min="6" max="6" width="12.5703125" customWidth="1"/>
    <col min="7" max="10" width="12.28515625" customWidth="1"/>
    <col min="11" max="11" width="13.42578125" customWidth="1"/>
    <col min="12" max="12" width="11.140625" bestFit="1" customWidth="1"/>
    <col min="13" max="13" width="9.140625" customWidth="1"/>
    <col min="14" max="14" width="42.5703125" bestFit="1" customWidth="1"/>
    <col min="15" max="15" width="19.5703125" customWidth="1"/>
    <col min="16" max="16" width="13.140625" bestFit="1" customWidth="1"/>
  </cols>
  <sheetData>
    <row r="1" spans="1:17" ht="34.5" customHeight="1" x14ac:dyDescent="0.25">
      <c r="A1" s="4" t="s">
        <v>42</v>
      </c>
    </row>
    <row r="2" spans="1:17" ht="23.25" customHeight="1" x14ac:dyDescent="0.25">
      <c r="A2" s="4" t="s">
        <v>1</v>
      </c>
      <c r="B2" s="2">
        <v>41547</v>
      </c>
      <c r="J2" s="22" t="s">
        <v>21</v>
      </c>
      <c r="K2" s="22"/>
      <c r="L2" s="22"/>
      <c r="M2" s="22"/>
      <c r="N2" s="22"/>
      <c r="O2" s="22"/>
      <c r="P2" s="22"/>
      <c r="Q2" s="22"/>
    </row>
    <row r="3" spans="1:17" x14ac:dyDescent="0.25">
      <c r="A3" s="4"/>
      <c r="F3" s="4" t="s">
        <v>12</v>
      </c>
      <c r="G3" s="6">
        <v>0.42499999999999999</v>
      </c>
      <c r="H3" s="1"/>
      <c r="I3" s="1"/>
      <c r="J3" t="s">
        <v>26</v>
      </c>
    </row>
    <row r="4" spans="1:17" x14ac:dyDescent="0.25">
      <c r="A4" s="4" t="s">
        <v>2</v>
      </c>
    </row>
    <row r="5" spans="1:17" x14ac:dyDescent="0.25">
      <c r="A5" s="4"/>
      <c r="B5" s="4"/>
      <c r="C5" s="4"/>
      <c r="D5" s="4"/>
      <c r="E5" s="4"/>
      <c r="F5" s="21" t="s">
        <v>13</v>
      </c>
      <c r="G5" s="21"/>
      <c r="H5" s="5"/>
      <c r="I5" s="21" t="s">
        <v>14</v>
      </c>
      <c r="J5" s="21"/>
      <c r="K5" s="4"/>
      <c r="L5" s="4"/>
      <c r="M5" s="4"/>
      <c r="N5" s="4"/>
      <c r="O5" s="24" t="s">
        <v>22</v>
      </c>
      <c r="P5" s="4"/>
    </row>
    <row r="6" spans="1:17" ht="15.75" thickBot="1" x14ac:dyDescent="0.3">
      <c r="A6" s="7" t="s">
        <v>3</v>
      </c>
      <c r="B6" s="7" t="s">
        <v>4</v>
      </c>
      <c r="C6" s="7" t="s">
        <v>5</v>
      </c>
      <c r="D6" s="9" t="s">
        <v>19</v>
      </c>
      <c r="E6" s="7" t="s">
        <v>6</v>
      </c>
      <c r="F6" s="7" t="s">
        <v>7</v>
      </c>
      <c r="G6" s="7" t="s">
        <v>8</v>
      </c>
      <c r="H6" s="7" t="s">
        <v>10</v>
      </c>
      <c r="I6" s="7" t="s">
        <v>7</v>
      </c>
      <c r="J6" s="7" t="s">
        <v>8</v>
      </c>
      <c r="K6" s="7" t="s">
        <v>10</v>
      </c>
      <c r="L6" s="7" t="s">
        <v>2</v>
      </c>
      <c r="M6" s="10" t="s">
        <v>31</v>
      </c>
      <c r="N6" s="8" t="s">
        <v>20</v>
      </c>
      <c r="O6" s="25"/>
      <c r="P6" s="23" t="s">
        <v>16</v>
      </c>
      <c r="Q6" s="23"/>
    </row>
    <row r="7" spans="1:17" x14ac:dyDescent="0.25">
      <c r="K7" s="3"/>
      <c r="L7" s="3">
        <v>150000</v>
      </c>
      <c r="M7" s="3"/>
    </row>
    <row r="8" spans="1:17" x14ac:dyDescent="0.25">
      <c r="A8" s="2">
        <v>40847</v>
      </c>
      <c r="B8" s="2">
        <v>40855</v>
      </c>
      <c r="C8" t="s">
        <v>9</v>
      </c>
      <c r="D8" t="s">
        <v>17</v>
      </c>
      <c r="E8" t="s">
        <v>49</v>
      </c>
      <c r="F8" s="3">
        <v>72.45</v>
      </c>
      <c r="G8" s="3"/>
      <c r="H8" s="3">
        <f>F8+G8</f>
        <v>72.45</v>
      </c>
      <c r="I8" s="15"/>
      <c r="J8" s="15">
        <f>IF(G8=0,IF(D8="Y", (F8*$G$3)+(I8*$G$3),0), 0)</f>
        <v>30.791250000000002</v>
      </c>
      <c r="K8" s="15">
        <f>IF(H8&gt;0, 0, I8+J8)</f>
        <v>0</v>
      </c>
      <c r="L8" s="3">
        <f>L7-H8-K8</f>
        <v>149927.54999999999</v>
      </c>
      <c r="M8" s="3">
        <f>$L$7-L8</f>
        <v>72.450000000011642</v>
      </c>
    </row>
    <row r="9" spans="1:17" x14ac:dyDescent="0.25">
      <c r="A9" s="2">
        <v>40877</v>
      </c>
      <c r="B9" s="2">
        <v>40884</v>
      </c>
      <c r="C9" t="s">
        <v>9</v>
      </c>
      <c r="D9" t="s">
        <v>17</v>
      </c>
      <c r="E9" t="s">
        <v>50</v>
      </c>
      <c r="F9" s="3">
        <v>84.39</v>
      </c>
      <c r="G9" s="3"/>
      <c r="H9" s="3">
        <f t="shared" ref="H9:H20" si="0">F9+G9</f>
        <v>84.39</v>
      </c>
      <c r="I9" s="15"/>
      <c r="J9" s="15">
        <f t="shared" ref="J9:J20" si="1">IF(G9=0,IF(D9="Y", (F9*$G$3)+(I9*$G$3),0), 0)</f>
        <v>35.865749999999998</v>
      </c>
      <c r="K9" s="15">
        <f t="shared" ref="K9:K20" si="2">IF(H9&gt;0, 0, I9+J9)</f>
        <v>0</v>
      </c>
      <c r="L9" s="3">
        <f t="shared" ref="L9:L21" si="3">L8-H9-K9</f>
        <v>149843.15999999997</v>
      </c>
      <c r="M9" s="3">
        <f t="shared" ref="M9:M21" si="4">$L$7-L9</f>
        <v>156.84000000002561</v>
      </c>
    </row>
    <row r="10" spans="1:17" x14ac:dyDescent="0.25">
      <c r="A10" s="2">
        <v>40877</v>
      </c>
      <c r="B10" s="2">
        <v>40884</v>
      </c>
      <c r="C10" t="s">
        <v>9</v>
      </c>
      <c r="D10" t="s">
        <v>17</v>
      </c>
      <c r="E10" t="s">
        <v>50</v>
      </c>
      <c r="F10" s="3">
        <v>176.34</v>
      </c>
      <c r="G10" s="3"/>
      <c r="H10" s="3">
        <f t="shared" si="0"/>
        <v>176.34</v>
      </c>
      <c r="I10" s="15"/>
      <c r="J10" s="15">
        <f t="shared" si="1"/>
        <v>74.944500000000005</v>
      </c>
      <c r="K10" s="15">
        <f t="shared" si="2"/>
        <v>0</v>
      </c>
      <c r="L10" s="3">
        <f t="shared" si="3"/>
        <v>149666.81999999998</v>
      </c>
      <c r="M10" s="3">
        <f t="shared" si="4"/>
        <v>333.18000000002212</v>
      </c>
    </row>
    <row r="11" spans="1:17" x14ac:dyDescent="0.25">
      <c r="A11" s="2">
        <v>40939</v>
      </c>
      <c r="B11" s="2">
        <v>40947</v>
      </c>
      <c r="C11" t="s">
        <v>9</v>
      </c>
      <c r="D11" t="s">
        <v>17</v>
      </c>
      <c r="E11" t="s">
        <v>51</v>
      </c>
      <c r="F11" s="3">
        <v>93.75</v>
      </c>
      <c r="G11" s="3"/>
      <c r="H11" s="3">
        <f t="shared" si="0"/>
        <v>93.75</v>
      </c>
      <c r="I11" s="15"/>
      <c r="J11" s="15">
        <f t="shared" si="1"/>
        <v>39.84375</v>
      </c>
      <c r="K11" s="15">
        <f t="shared" si="2"/>
        <v>0</v>
      </c>
      <c r="L11" s="3">
        <f t="shared" si="3"/>
        <v>149573.06999999998</v>
      </c>
      <c r="M11" s="3">
        <f t="shared" si="4"/>
        <v>426.93000000002212</v>
      </c>
      <c r="Q11" s="3"/>
    </row>
    <row r="12" spans="1:17" x14ac:dyDescent="0.25">
      <c r="A12" s="2">
        <v>40847</v>
      </c>
      <c r="B12" s="2">
        <v>41221</v>
      </c>
      <c r="C12" t="s">
        <v>9</v>
      </c>
      <c r="D12" t="s">
        <v>17</v>
      </c>
      <c r="E12" t="s">
        <v>49</v>
      </c>
      <c r="F12" s="3">
        <v>40.299999999999997</v>
      </c>
      <c r="G12" s="3"/>
      <c r="H12" s="3">
        <f t="shared" si="0"/>
        <v>40.299999999999997</v>
      </c>
      <c r="I12" s="15"/>
      <c r="J12" s="15">
        <f t="shared" si="1"/>
        <v>17.127499999999998</v>
      </c>
      <c r="K12" s="15">
        <f t="shared" si="2"/>
        <v>0</v>
      </c>
      <c r="L12" s="3">
        <f t="shared" si="3"/>
        <v>149532.76999999999</v>
      </c>
      <c r="M12" s="3">
        <f t="shared" si="4"/>
        <v>467.23000000001048</v>
      </c>
    </row>
    <row r="13" spans="1:17" x14ac:dyDescent="0.25">
      <c r="A13" s="2">
        <v>40847</v>
      </c>
      <c r="B13" s="2">
        <v>40855</v>
      </c>
      <c r="C13" t="s">
        <v>11</v>
      </c>
      <c r="D13" t="s">
        <v>17</v>
      </c>
      <c r="E13" s="14" t="s">
        <v>28</v>
      </c>
      <c r="F13" s="3">
        <v>39.28</v>
      </c>
      <c r="G13" s="3"/>
      <c r="H13" s="3">
        <f t="shared" si="0"/>
        <v>39.28</v>
      </c>
      <c r="I13" s="15"/>
      <c r="J13" s="15">
        <f t="shared" si="1"/>
        <v>16.693999999999999</v>
      </c>
      <c r="K13" s="15">
        <f t="shared" si="2"/>
        <v>0</v>
      </c>
      <c r="L13" s="3">
        <f t="shared" si="3"/>
        <v>149493.49</v>
      </c>
      <c r="M13" s="3">
        <f t="shared" si="4"/>
        <v>506.51000000000931</v>
      </c>
    </row>
    <row r="14" spans="1:17" x14ac:dyDescent="0.25">
      <c r="A14" s="2">
        <v>40877</v>
      </c>
      <c r="B14" s="2">
        <v>40907</v>
      </c>
      <c r="C14" t="s">
        <v>11</v>
      </c>
      <c r="D14" t="s">
        <v>17</v>
      </c>
      <c r="E14" s="14" t="s">
        <v>29</v>
      </c>
      <c r="F14" s="3">
        <v>93.93</v>
      </c>
      <c r="G14" s="3"/>
      <c r="H14" s="3">
        <f t="shared" si="0"/>
        <v>93.93</v>
      </c>
      <c r="I14" s="15"/>
      <c r="J14" s="15">
        <f t="shared" si="1"/>
        <v>39.920250000000003</v>
      </c>
      <c r="K14" s="15">
        <f t="shared" si="2"/>
        <v>0</v>
      </c>
      <c r="L14" s="3">
        <f t="shared" si="3"/>
        <v>149399.56</v>
      </c>
      <c r="M14" s="3">
        <f t="shared" si="4"/>
        <v>600.44000000000233</v>
      </c>
    </row>
    <row r="15" spans="1:17" x14ac:dyDescent="0.25">
      <c r="A15" s="2">
        <v>40939</v>
      </c>
      <c r="B15" s="2">
        <v>40968</v>
      </c>
      <c r="C15" t="s">
        <v>11</v>
      </c>
      <c r="D15" t="s">
        <v>17</v>
      </c>
      <c r="E15" s="14" t="s">
        <v>30</v>
      </c>
      <c r="F15" s="3">
        <v>37.119999999999997</v>
      </c>
      <c r="G15" s="3"/>
      <c r="H15" s="3">
        <f t="shared" si="0"/>
        <v>37.119999999999997</v>
      </c>
      <c r="I15" s="15"/>
      <c r="J15" s="15">
        <f t="shared" si="1"/>
        <v>15.775999999999998</v>
      </c>
      <c r="K15" s="15">
        <f t="shared" si="2"/>
        <v>0</v>
      </c>
      <c r="L15" s="3">
        <f t="shared" si="3"/>
        <v>149362.44</v>
      </c>
      <c r="M15" s="3">
        <f t="shared" si="4"/>
        <v>637.55999999999767</v>
      </c>
    </row>
    <row r="16" spans="1:17" x14ac:dyDescent="0.25">
      <c r="A16" s="2">
        <v>40847</v>
      </c>
      <c r="B16" s="2">
        <v>40877</v>
      </c>
      <c r="C16" t="s">
        <v>15</v>
      </c>
      <c r="D16" t="s">
        <v>18</v>
      </c>
      <c r="E16" t="s">
        <v>23</v>
      </c>
      <c r="F16" s="3">
        <v>64.63</v>
      </c>
      <c r="G16" s="3"/>
      <c r="H16" s="3">
        <f t="shared" si="0"/>
        <v>64.63</v>
      </c>
      <c r="I16" s="15"/>
      <c r="J16" s="15">
        <f t="shared" si="1"/>
        <v>0</v>
      </c>
      <c r="K16" s="15">
        <f t="shared" si="2"/>
        <v>0</v>
      </c>
      <c r="L16" s="3">
        <f t="shared" si="3"/>
        <v>149297.81</v>
      </c>
      <c r="M16" s="3">
        <f t="shared" si="4"/>
        <v>702.19000000000233</v>
      </c>
      <c r="Q16" s="3"/>
    </row>
    <row r="17" spans="1:17" x14ac:dyDescent="0.25">
      <c r="A17" s="2">
        <v>40877</v>
      </c>
      <c r="B17" s="2">
        <v>40907</v>
      </c>
      <c r="C17" t="s">
        <v>15</v>
      </c>
      <c r="D17" t="s">
        <v>18</v>
      </c>
      <c r="E17" t="s">
        <v>24</v>
      </c>
      <c r="F17" s="3">
        <v>150.72999999999999</v>
      </c>
      <c r="G17" s="3"/>
      <c r="H17" s="3">
        <f t="shared" si="0"/>
        <v>150.72999999999999</v>
      </c>
      <c r="I17" s="15"/>
      <c r="J17" s="15">
        <f t="shared" si="1"/>
        <v>0</v>
      </c>
      <c r="K17" s="15">
        <f t="shared" si="2"/>
        <v>0</v>
      </c>
      <c r="L17" s="3">
        <f t="shared" si="3"/>
        <v>149147.07999999999</v>
      </c>
      <c r="M17" s="3">
        <f t="shared" si="4"/>
        <v>852.92000000001281</v>
      </c>
    </row>
    <row r="18" spans="1:17" x14ac:dyDescent="0.25">
      <c r="A18" s="2">
        <v>40939</v>
      </c>
      <c r="B18" s="2">
        <v>40968</v>
      </c>
      <c r="C18" t="s">
        <v>15</v>
      </c>
      <c r="D18" t="s">
        <v>18</v>
      </c>
      <c r="E18" t="s">
        <v>27</v>
      </c>
      <c r="F18" s="3">
        <v>55.62</v>
      </c>
      <c r="G18" s="3"/>
      <c r="H18" s="3">
        <f t="shared" si="0"/>
        <v>55.62</v>
      </c>
      <c r="I18" s="15"/>
      <c r="J18" s="15">
        <f t="shared" si="1"/>
        <v>0</v>
      </c>
      <c r="K18" s="15">
        <f t="shared" si="2"/>
        <v>0</v>
      </c>
      <c r="L18" s="3">
        <f t="shared" si="3"/>
        <v>149091.46</v>
      </c>
      <c r="M18" s="3">
        <f t="shared" si="4"/>
        <v>908.54000000000815</v>
      </c>
    </row>
    <row r="19" spans="1:17" x14ac:dyDescent="0.25">
      <c r="A19" s="2"/>
      <c r="B19" s="2"/>
      <c r="F19" s="3"/>
      <c r="G19" s="3"/>
      <c r="H19" s="3">
        <f t="shared" si="0"/>
        <v>0</v>
      </c>
      <c r="I19" s="15"/>
      <c r="J19" s="15">
        <f t="shared" si="1"/>
        <v>0</v>
      </c>
      <c r="K19" s="15">
        <f t="shared" si="2"/>
        <v>0</v>
      </c>
      <c r="L19" s="3">
        <f t="shared" si="3"/>
        <v>149091.46</v>
      </c>
      <c r="M19" s="3">
        <f t="shared" si="4"/>
        <v>908.54000000000815</v>
      </c>
    </row>
    <row r="20" spans="1:17" x14ac:dyDescent="0.25">
      <c r="A20" s="2"/>
      <c r="B20" s="2"/>
      <c r="F20" s="3"/>
      <c r="G20" s="3"/>
      <c r="H20" s="3">
        <f t="shared" si="0"/>
        <v>0</v>
      </c>
      <c r="I20" s="15"/>
      <c r="J20" s="15">
        <f t="shared" si="1"/>
        <v>0</v>
      </c>
      <c r="K20" s="15">
        <f t="shared" si="2"/>
        <v>0</v>
      </c>
      <c r="L20" s="3">
        <f t="shared" si="3"/>
        <v>149091.46</v>
      </c>
      <c r="M20" s="3">
        <f t="shared" si="4"/>
        <v>908.54000000000815</v>
      </c>
    </row>
    <row r="21" spans="1:17" x14ac:dyDescent="0.25">
      <c r="A21" s="2"/>
      <c r="B21" s="2"/>
      <c r="F21" s="3"/>
      <c r="G21" s="11"/>
      <c r="H21" s="3">
        <f t="shared" ref="H21" si="5">F21+G21</f>
        <v>0</v>
      </c>
      <c r="I21" s="15"/>
      <c r="J21" s="15">
        <f t="shared" ref="J21" si="6">IF(G21=0,IF(D21="Y", (F21*$G$3)+(I21*$G$3),0), 0)</f>
        <v>0</v>
      </c>
      <c r="K21" s="15">
        <f t="shared" ref="K21" si="7">IF(H21&gt;0, 0, I21+J21)</f>
        <v>0</v>
      </c>
      <c r="L21" s="3">
        <f t="shared" si="3"/>
        <v>149091.46</v>
      </c>
      <c r="M21" s="3">
        <f t="shared" si="4"/>
        <v>908.54000000000815</v>
      </c>
      <c r="Q21" s="3"/>
    </row>
  </sheetData>
  <mergeCells count="5">
    <mergeCell ref="F5:G5"/>
    <mergeCell ref="I5:J5"/>
    <mergeCell ref="J2:Q2"/>
    <mergeCell ref="P6:Q6"/>
    <mergeCell ref="O5: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pane ySplit="6" topLeftCell="A7" activePane="bottomLeft" state="frozen"/>
      <selection pane="bottomLeft" activeCell="E23" sqref="E23"/>
    </sheetView>
  </sheetViews>
  <sheetFormatPr defaultRowHeight="15" x14ac:dyDescent="0.25"/>
  <cols>
    <col min="1" max="1" width="16.28515625" customWidth="1"/>
    <col min="2" max="2" width="10.7109375" bestFit="1" customWidth="1"/>
    <col min="3" max="3" width="19.140625" bestFit="1" customWidth="1"/>
    <col min="4" max="4" width="9.140625" customWidth="1"/>
    <col min="5" max="5" width="41.28515625" customWidth="1"/>
    <col min="6" max="6" width="12.5703125" customWidth="1"/>
    <col min="7" max="10" width="12.28515625" customWidth="1"/>
    <col min="11" max="11" width="13.42578125" customWidth="1"/>
    <col min="12" max="12" width="11.140625" bestFit="1" customWidth="1"/>
    <col min="13" max="13" width="10.7109375" customWidth="1"/>
    <col min="14" max="14" width="42.5703125" bestFit="1" customWidth="1"/>
    <col min="15" max="15" width="19.5703125" customWidth="1"/>
    <col min="16" max="16" width="13.140625" bestFit="1" customWidth="1"/>
  </cols>
  <sheetData>
    <row r="1" spans="1:17" ht="34.5" customHeight="1" x14ac:dyDescent="0.25">
      <c r="A1" s="4" t="s">
        <v>0</v>
      </c>
      <c r="B1" t="s">
        <v>45</v>
      </c>
    </row>
    <row r="2" spans="1:17" ht="23.25" customHeight="1" x14ac:dyDescent="0.25">
      <c r="A2" s="4" t="s">
        <v>1</v>
      </c>
      <c r="B2" s="2">
        <v>41182</v>
      </c>
      <c r="J2" s="22" t="s">
        <v>21</v>
      </c>
      <c r="K2" s="22"/>
      <c r="L2" s="22"/>
      <c r="M2" s="22"/>
      <c r="N2" s="22"/>
      <c r="O2" s="22"/>
      <c r="P2" s="22"/>
      <c r="Q2" s="22"/>
    </row>
    <row r="3" spans="1:17" x14ac:dyDescent="0.25">
      <c r="A3" s="4"/>
      <c r="F3" s="4" t="s">
        <v>12</v>
      </c>
      <c r="G3" s="6">
        <v>0.41499999999999998</v>
      </c>
      <c r="H3" s="1"/>
      <c r="I3" s="1"/>
      <c r="J3" t="s">
        <v>26</v>
      </c>
    </row>
    <row r="4" spans="1:17" x14ac:dyDescent="0.25">
      <c r="A4" s="4" t="s">
        <v>2</v>
      </c>
    </row>
    <row r="5" spans="1:17" x14ac:dyDescent="0.25">
      <c r="A5" s="4"/>
      <c r="B5" s="4"/>
      <c r="C5" s="4"/>
      <c r="D5" s="4"/>
      <c r="E5" s="4"/>
      <c r="F5" s="21" t="s">
        <v>13</v>
      </c>
      <c r="G5" s="21"/>
      <c r="H5" s="12"/>
      <c r="I5" s="21" t="s">
        <v>14</v>
      </c>
      <c r="J5" s="21"/>
      <c r="K5" s="4"/>
      <c r="L5" s="4"/>
      <c r="M5" s="4"/>
      <c r="N5" s="4"/>
      <c r="O5" s="24" t="s">
        <v>22</v>
      </c>
      <c r="P5" s="4"/>
    </row>
    <row r="6" spans="1:17" ht="15.75" thickBot="1" x14ac:dyDescent="0.3">
      <c r="A6" s="13" t="s">
        <v>3</v>
      </c>
      <c r="B6" s="13" t="s">
        <v>4</v>
      </c>
      <c r="C6" s="13" t="s">
        <v>5</v>
      </c>
      <c r="D6" s="13" t="s">
        <v>19</v>
      </c>
      <c r="E6" s="13" t="s">
        <v>6</v>
      </c>
      <c r="F6" s="13" t="s">
        <v>7</v>
      </c>
      <c r="G6" s="13" t="s">
        <v>8</v>
      </c>
      <c r="H6" s="13" t="s">
        <v>10</v>
      </c>
      <c r="I6" s="13" t="s">
        <v>7</v>
      </c>
      <c r="J6" s="13" t="s">
        <v>8</v>
      </c>
      <c r="K6" s="13" t="s">
        <v>10</v>
      </c>
      <c r="L6" s="13" t="s">
        <v>2</v>
      </c>
      <c r="M6" s="13" t="s">
        <v>31</v>
      </c>
      <c r="N6" s="8" t="s">
        <v>20</v>
      </c>
      <c r="O6" s="25"/>
      <c r="P6" s="23" t="s">
        <v>16</v>
      </c>
      <c r="Q6" s="23"/>
    </row>
    <row r="7" spans="1:17" x14ac:dyDescent="0.25">
      <c r="K7" s="3"/>
      <c r="L7" s="3">
        <v>50000</v>
      </c>
      <c r="M7" s="3"/>
    </row>
    <row r="8" spans="1:17" x14ac:dyDescent="0.25">
      <c r="A8" s="2">
        <v>40939</v>
      </c>
      <c r="B8" s="2">
        <v>40947</v>
      </c>
      <c r="C8" t="s">
        <v>9</v>
      </c>
      <c r="D8" t="s">
        <v>17</v>
      </c>
      <c r="E8" t="s">
        <v>51</v>
      </c>
      <c r="F8" s="3">
        <v>69.75</v>
      </c>
      <c r="G8" s="3"/>
      <c r="H8" s="3">
        <f>F8+G8</f>
        <v>69.75</v>
      </c>
      <c r="I8" s="15"/>
      <c r="J8" s="15">
        <f>IF(G8=0,IF(D8="Y", (F8*$G$3)+(I8*$G$3),0), 0)</f>
        <v>28.946249999999999</v>
      </c>
      <c r="K8" s="15">
        <f>IF(H8&gt;0, 0, I8+J8)</f>
        <v>0</v>
      </c>
      <c r="L8" s="3">
        <f>L7-H8-K8</f>
        <v>49930.25</v>
      </c>
      <c r="M8" s="3">
        <f>$L$7-L8</f>
        <v>69.75</v>
      </c>
    </row>
    <row r="9" spans="1:17" x14ac:dyDescent="0.25">
      <c r="A9" s="2">
        <v>40939</v>
      </c>
      <c r="B9" s="2">
        <v>40947</v>
      </c>
      <c r="C9" t="s">
        <v>9</v>
      </c>
      <c r="D9" t="s">
        <v>17</v>
      </c>
      <c r="E9" t="s">
        <v>51</v>
      </c>
      <c r="F9" s="3">
        <v>490.58</v>
      </c>
      <c r="G9" s="3"/>
      <c r="H9" s="3">
        <f t="shared" ref="H9:H31" si="0">F9+G9</f>
        <v>490.58</v>
      </c>
      <c r="I9" s="15"/>
      <c r="J9" s="15">
        <f t="shared" ref="J9:J31" si="1">IF(G9=0,IF(D9="Y", (F9*$G$3)+(I9*$G$3),0), 0)</f>
        <v>203.59069999999997</v>
      </c>
      <c r="K9" s="15">
        <f t="shared" ref="K9:K31" si="2">IF(H9&gt;0, 0, I9+J9)</f>
        <v>0</v>
      </c>
      <c r="L9" s="3">
        <f t="shared" ref="L9:L12" si="3">L8-H9-K9</f>
        <v>49439.67</v>
      </c>
      <c r="M9" s="3">
        <f t="shared" ref="M9:M31" si="4">$L$7-L9</f>
        <v>560.33000000000175</v>
      </c>
    </row>
    <row r="10" spans="1:17" x14ac:dyDescent="0.25">
      <c r="A10" s="2">
        <v>40939</v>
      </c>
      <c r="B10" s="2">
        <v>40947</v>
      </c>
      <c r="C10" t="s">
        <v>9</v>
      </c>
      <c r="D10" t="s">
        <v>17</v>
      </c>
      <c r="E10" t="s">
        <v>51</v>
      </c>
      <c r="F10" s="3">
        <v>138.75</v>
      </c>
      <c r="G10" s="3"/>
      <c r="H10" s="3">
        <f t="shared" si="0"/>
        <v>138.75</v>
      </c>
      <c r="I10" s="15"/>
      <c r="J10" s="15">
        <f t="shared" si="1"/>
        <v>57.581249999999997</v>
      </c>
      <c r="K10" s="15">
        <f t="shared" si="2"/>
        <v>0</v>
      </c>
      <c r="L10" s="3">
        <f t="shared" si="3"/>
        <v>49300.92</v>
      </c>
      <c r="M10" s="3">
        <f t="shared" si="4"/>
        <v>699.08000000000175</v>
      </c>
    </row>
    <row r="11" spans="1:17" x14ac:dyDescent="0.25">
      <c r="A11" s="2">
        <v>40968</v>
      </c>
      <c r="B11" s="2">
        <v>40975</v>
      </c>
      <c r="C11" t="s">
        <v>9</v>
      </c>
      <c r="D11" t="s">
        <v>17</v>
      </c>
      <c r="E11" t="s">
        <v>53</v>
      </c>
      <c r="F11" s="3">
        <v>281.25</v>
      </c>
      <c r="G11" s="3"/>
      <c r="H11" s="3">
        <f t="shared" si="0"/>
        <v>281.25</v>
      </c>
      <c r="I11" s="15"/>
      <c r="J11" s="15">
        <f t="shared" si="1"/>
        <v>116.71875</v>
      </c>
      <c r="K11" s="15">
        <f t="shared" si="2"/>
        <v>0</v>
      </c>
      <c r="L11" s="3">
        <f t="shared" si="3"/>
        <v>49019.67</v>
      </c>
      <c r="M11" s="3">
        <f t="shared" si="4"/>
        <v>980.33000000000175</v>
      </c>
      <c r="Q11" s="3"/>
    </row>
    <row r="12" spans="1:17" x14ac:dyDescent="0.25">
      <c r="A12" s="2">
        <v>40877</v>
      </c>
      <c r="B12" s="2">
        <v>40884</v>
      </c>
      <c r="C12" t="s">
        <v>9</v>
      </c>
      <c r="D12" t="s">
        <v>17</v>
      </c>
      <c r="E12" t="s">
        <v>50</v>
      </c>
      <c r="F12" s="3">
        <v>58.57</v>
      </c>
      <c r="G12" s="3"/>
      <c r="H12" s="3">
        <f t="shared" si="0"/>
        <v>58.57</v>
      </c>
      <c r="I12" s="15"/>
      <c r="J12" s="15">
        <f t="shared" si="1"/>
        <v>24.306549999999998</v>
      </c>
      <c r="K12" s="15">
        <f t="shared" si="2"/>
        <v>0</v>
      </c>
      <c r="L12" s="3">
        <f t="shared" si="3"/>
        <v>48961.1</v>
      </c>
      <c r="M12" s="3">
        <f t="shared" si="4"/>
        <v>1038.9000000000015</v>
      </c>
    </row>
    <row r="13" spans="1:17" x14ac:dyDescent="0.25">
      <c r="A13" s="2">
        <v>41243</v>
      </c>
      <c r="B13" s="2">
        <v>40884</v>
      </c>
      <c r="C13" t="s">
        <v>11</v>
      </c>
      <c r="D13" t="s">
        <v>17</v>
      </c>
      <c r="E13" s="14" t="s">
        <v>29</v>
      </c>
      <c r="F13" s="3">
        <v>23.53</v>
      </c>
      <c r="G13" s="3"/>
      <c r="H13" s="3">
        <f t="shared" si="0"/>
        <v>23.53</v>
      </c>
      <c r="I13" s="15"/>
      <c r="J13" s="15">
        <f t="shared" si="1"/>
        <v>9.7649500000000007</v>
      </c>
      <c r="K13" s="15">
        <f t="shared" si="2"/>
        <v>0</v>
      </c>
      <c r="L13" s="3">
        <f t="shared" ref="L13:L31" si="5">L12-H13-K13</f>
        <v>48937.57</v>
      </c>
      <c r="M13" s="3">
        <f t="shared" si="4"/>
        <v>1062.4300000000003</v>
      </c>
    </row>
    <row r="14" spans="1:17" x14ac:dyDescent="0.25">
      <c r="A14" s="2">
        <v>40939</v>
      </c>
      <c r="B14" s="2">
        <v>40947</v>
      </c>
      <c r="C14" t="s">
        <v>11</v>
      </c>
      <c r="D14" t="s">
        <v>17</v>
      </c>
      <c r="E14" s="14" t="s">
        <v>30</v>
      </c>
      <c r="F14" s="3">
        <v>225.27</v>
      </c>
      <c r="G14" s="3"/>
      <c r="H14" s="3">
        <f t="shared" si="0"/>
        <v>225.27</v>
      </c>
      <c r="I14" s="15"/>
      <c r="J14" s="15">
        <f t="shared" si="1"/>
        <v>93.487049999999996</v>
      </c>
      <c r="K14" s="15">
        <f t="shared" si="2"/>
        <v>0</v>
      </c>
      <c r="L14" s="3">
        <f t="shared" si="5"/>
        <v>48712.3</v>
      </c>
      <c r="M14" s="3">
        <f t="shared" si="4"/>
        <v>1287.6999999999971</v>
      </c>
    </row>
    <row r="15" spans="1:17" x14ac:dyDescent="0.25">
      <c r="A15" s="2">
        <v>40877</v>
      </c>
      <c r="B15" s="2">
        <v>40908</v>
      </c>
      <c r="C15" t="s">
        <v>15</v>
      </c>
      <c r="D15" t="s">
        <v>18</v>
      </c>
      <c r="E15" t="s">
        <v>24</v>
      </c>
      <c r="F15" s="3"/>
      <c r="G15" s="3">
        <v>34.08</v>
      </c>
      <c r="H15" s="3">
        <f t="shared" si="0"/>
        <v>34.08</v>
      </c>
      <c r="I15" s="15"/>
      <c r="J15" s="15">
        <f t="shared" si="1"/>
        <v>0</v>
      </c>
      <c r="K15" s="15">
        <f t="shared" si="2"/>
        <v>0</v>
      </c>
      <c r="L15" s="3">
        <f t="shared" si="5"/>
        <v>48678.22</v>
      </c>
      <c r="M15" s="3">
        <f t="shared" si="4"/>
        <v>1321.7799999999988</v>
      </c>
    </row>
    <row r="16" spans="1:17" x14ac:dyDescent="0.25">
      <c r="A16" s="2">
        <v>40939</v>
      </c>
      <c r="B16" s="2">
        <v>40968</v>
      </c>
      <c r="C16" t="s">
        <v>15</v>
      </c>
      <c r="D16" t="s">
        <v>18</v>
      </c>
      <c r="E16" t="s">
        <v>25</v>
      </c>
      <c r="F16" s="3"/>
      <c r="G16" s="3">
        <v>383.61</v>
      </c>
      <c r="H16" s="3">
        <f t="shared" si="0"/>
        <v>383.61</v>
      </c>
      <c r="I16" s="15"/>
      <c r="J16" s="15">
        <f t="shared" si="1"/>
        <v>0</v>
      </c>
      <c r="K16" s="15">
        <f t="shared" si="2"/>
        <v>0</v>
      </c>
      <c r="L16" s="3">
        <f t="shared" si="5"/>
        <v>48294.61</v>
      </c>
      <c r="M16" s="3">
        <f t="shared" si="4"/>
        <v>1705.3899999999994</v>
      </c>
    </row>
    <row r="17" spans="1:17" x14ac:dyDescent="0.25">
      <c r="A17" s="2"/>
      <c r="B17" s="2"/>
      <c r="F17" s="3"/>
      <c r="G17" s="3"/>
      <c r="H17" s="3">
        <f t="shared" si="0"/>
        <v>0</v>
      </c>
      <c r="I17" s="15"/>
      <c r="J17" s="15">
        <f t="shared" si="1"/>
        <v>0</v>
      </c>
      <c r="K17" s="15">
        <f t="shared" si="2"/>
        <v>0</v>
      </c>
      <c r="L17" s="3">
        <f t="shared" si="5"/>
        <v>48294.61</v>
      </c>
      <c r="M17" s="3">
        <f t="shared" si="4"/>
        <v>1705.3899999999994</v>
      </c>
    </row>
    <row r="18" spans="1:17" x14ac:dyDescent="0.25">
      <c r="A18" s="2">
        <v>40999</v>
      </c>
      <c r="B18" s="2"/>
      <c r="C18" t="s">
        <v>9</v>
      </c>
      <c r="D18" t="s">
        <v>17</v>
      </c>
      <c r="E18" t="s">
        <v>52</v>
      </c>
      <c r="F18" s="3"/>
      <c r="G18" s="3"/>
      <c r="H18" s="3">
        <f t="shared" si="0"/>
        <v>0</v>
      </c>
      <c r="I18" s="15">
        <v>274.5</v>
      </c>
      <c r="J18" s="15">
        <f t="shared" si="1"/>
        <v>113.91749999999999</v>
      </c>
      <c r="K18" s="15">
        <f t="shared" si="2"/>
        <v>388.41750000000002</v>
      </c>
      <c r="L18" s="3">
        <f t="shared" si="5"/>
        <v>47906.192499999997</v>
      </c>
      <c r="M18" s="3">
        <f t="shared" si="4"/>
        <v>2093.8075000000026</v>
      </c>
    </row>
    <row r="19" spans="1:17" x14ac:dyDescent="0.25">
      <c r="A19" s="2">
        <v>40999</v>
      </c>
      <c r="B19" s="2"/>
      <c r="C19" t="s">
        <v>9</v>
      </c>
      <c r="D19" t="s">
        <v>17</v>
      </c>
      <c r="E19" t="s">
        <v>52</v>
      </c>
      <c r="F19" s="3"/>
      <c r="G19" s="11"/>
      <c r="H19" s="3">
        <f t="shared" si="0"/>
        <v>0</v>
      </c>
      <c r="I19" s="15">
        <v>16.89</v>
      </c>
      <c r="J19" s="15">
        <f t="shared" si="1"/>
        <v>7.0093499999999995</v>
      </c>
      <c r="K19" s="15">
        <f t="shared" si="2"/>
        <v>23.899349999999998</v>
      </c>
      <c r="L19" s="3">
        <f t="shared" si="5"/>
        <v>47882.293149999998</v>
      </c>
      <c r="M19" s="3">
        <f t="shared" si="4"/>
        <v>2117.7068500000023</v>
      </c>
      <c r="Q19" s="3"/>
    </row>
    <row r="20" spans="1:17" x14ac:dyDescent="0.25">
      <c r="A20" s="2">
        <v>40999</v>
      </c>
      <c r="C20" t="s">
        <v>9</v>
      </c>
      <c r="D20" t="s">
        <v>17</v>
      </c>
      <c r="E20" t="s">
        <v>52</v>
      </c>
      <c r="H20" s="3">
        <f t="shared" si="0"/>
        <v>0</v>
      </c>
      <c r="I20" s="16">
        <v>52.32</v>
      </c>
      <c r="J20" s="15">
        <f t="shared" si="1"/>
        <v>21.712799999999998</v>
      </c>
      <c r="K20" s="15">
        <f t="shared" si="2"/>
        <v>74.032799999999995</v>
      </c>
      <c r="L20" s="3">
        <f t="shared" si="5"/>
        <v>47808.260349999997</v>
      </c>
      <c r="M20" s="3">
        <f t="shared" si="4"/>
        <v>2191.7396500000032</v>
      </c>
    </row>
    <row r="21" spans="1:17" x14ac:dyDescent="0.25">
      <c r="A21" s="2">
        <v>40999</v>
      </c>
      <c r="C21" t="s">
        <v>9</v>
      </c>
      <c r="D21" t="s">
        <v>17</v>
      </c>
      <c r="E21" t="s">
        <v>52</v>
      </c>
      <c r="H21" s="3">
        <f t="shared" si="0"/>
        <v>0</v>
      </c>
      <c r="I21" s="15">
        <v>225</v>
      </c>
      <c r="J21" s="15">
        <f t="shared" si="1"/>
        <v>93.375</v>
      </c>
      <c r="K21" s="15">
        <f t="shared" si="2"/>
        <v>318.375</v>
      </c>
      <c r="L21" s="3">
        <f t="shared" si="5"/>
        <v>47489.885349999997</v>
      </c>
      <c r="M21" s="3">
        <f t="shared" si="4"/>
        <v>2510.1146500000032</v>
      </c>
    </row>
    <row r="22" spans="1:17" x14ac:dyDescent="0.25">
      <c r="H22" s="3">
        <f t="shared" si="0"/>
        <v>0</v>
      </c>
      <c r="J22" s="15">
        <f t="shared" si="1"/>
        <v>0</v>
      </c>
      <c r="K22" s="15">
        <f t="shared" si="2"/>
        <v>0</v>
      </c>
      <c r="L22" s="3">
        <f t="shared" si="5"/>
        <v>47489.885349999997</v>
      </c>
      <c r="M22" s="3">
        <f t="shared" si="4"/>
        <v>2510.1146500000032</v>
      </c>
    </row>
    <row r="23" spans="1:17" x14ac:dyDescent="0.25">
      <c r="A23" s="2">
        <v>40999</v>
      </c>
      <c r="C23" t="s">
        <v>11</v>
      </c>
      <c r="D23" t="s">
        <v>17</v>
      </c>
      <c r="E23" s="14" t="s">
        <v>32</v>
      </c>
      <c r="H23" s="3">
        <f t="shared" si="0"/>
        <v>0</v>
      </c>
      <c r="I23" s="15">
        <v>203.85</v>
      </c>
      <c r="J23" s="15">
        <f t="shared" si="1"/>
        <v>84.597749999999991</v>
      </c>
      <c r="K23" s="15">
        <f t="shared" si="2"/>
        <v>288.44774999999998</v>
      </c>
      <c r="L23" s="3">
        <f t="shared" si="5"/>
        <v>47201.437599999997</v>
      </c>
      <c r="M23" s="3">
        <f t="shared" si="4"/>
        <v>2798.5624000000025</v>
      </c>
      <c r="N23" t="s">
        <v>33</v>
      </c>
    </row>
    <row r="24" spans="1:17" x14ac:dyDescent="0.25">
      <c r="H24" s="3">
        <f t="shared" si="0"/>
        <v>0</v>
      </c>
      <c r="J24" s="15">
        <f t="shared" si="1"/>
        <v>0</v>
      </c>
      <c r="K24" s="15">
        <f t="shared" si="2"/>
        <v>0</v>
      </c>
      <c r="L24" s="3">
        <f t="shared" si="5"/>
        <v>47201.437599999997</v>
      </c>
      <c r="M24" s="3">
        <f t="shared" si="4"/>
        <v>2798.5624000000025</v>
      </c>
    </row>
    <row r="25" spans="1:17" x14ac:dyDescent="0.25">
      <c r="H25" s="3">
        <f t="shared" si="0"/>
        <v>0</v>
      </c>
      <c r="J25" s="15">
        <f t="shared" si="1"/>
        <v>0</v>
      </c>
      <c r="K25" s="15">
        <f t="shared" si="2"/>
        <v>0</v>
      </c>
      <c r="L25" s="3">
        <f t="shared" si="5"/>
        <v>47201.437599999997</v>
      </c>
      <c r="M25" s="3">
        <f t="shared" si="4"/>
        <v>2798.5624000000025</v>
      </c>
    </row>
    <row r="26" spans="1:17" x14ac:dyDescent="0.25">
      <c r="H26" s="3">
        <f t="shared" si="0"/>
        <v>0</v>
      </c>
      <c r="J26" s="15">
        <f t="shared" si="1"/>
        <v>0</v>
      </c>
      <c r="K26" s="15">
        <f t="shared" si="2"/>
        <v>0</v>
      </c>
      <c r="L26" s="3">
        <f t="shared" si="5"/>
        <v>47201.437599999997</v>
      </c>
      <c r="M26" s="3">
        <f t="shared" si="4"/>
        <v>2798.5624000000025</v>
      </c>
    </row>
    <row r="27" spans="1:17" x14ac:dyDescent="0.25">
      <c r="H27" s="3">
        <f t="shared" si="0"/>
        <v>0</v>
      </c>
      <c r="J27" s="15">
        <f t="shared" si="1"/>
        <v>0</v>
      </c>
      <c r="K27" s="15">
        <f t="shared" si="2"/>
        <v>0</v>
      </c>
      <c r="L27" s="3">
        <f t="shared" si="5"/>
        <v>47201.437599999997</v>
      </c>
      <c r="M27" s="3">
        <f t="shared" si="4"/>
        <v>2798.5624000000025</v>
      </c>
    </row>
    <row r="28" spans="1:17" x14ac:dyDescent="0.25">
      <c r="H28" s="3">
        <f t="shared" si="0"/>
        <v>0</v>
      </c>
      <c r="J28" s="15">
        <f t="shared" si="1"/>
        <v>0</v>
      </c>
      <c r="K28" s="15">
        <f t="shared" si="2"/>
        <v>0</v>
      </c>
      <c r="L28" s="3">
        <f t="shared" si="5"/>
        <v>47201.437599999997</v>
      </c>
      <c r="M28" s="3">
        <f t="shared" si="4"/>
        <v>2798.5624000000025</v>
      </c>
    </row>
    <row r="29" spans="1:17" x14ac:dyDescent="0.25">
      <c r="H29" s="3">
        <f t="shared" si="0"/>
        <v>0</v>
      </c>
      <c r="J29" s="15">
        <f t="shared" si="1"/>
        <v>0</v>
      </c>
      <c r="K29" s="15">
        <f t="shared" si="2"/>
        <v>0</v>
      </c>
      <c r="L29" s="3">
        <f t="shared" si="5"/>
        <v>47201.437599999997</v>
      </c>
      <c r="M29" s="3">
        <f t="shared" si="4"/>
        <v>2798.5624000000025</v>
      </c>
    </row>
    <row r="30" spans="1:17" x14ac:dyDescent="0.25">
      <c r="H30" s="3">
        <f t="shared" si="0"/>
        <v>0</v>
      </c>
      <c r="J30" s="15">
        <f t="shared" si="1"/>
        <v>0</v>
      </c>
      <c r="K30" s="15">
        <f t="shared" si="2"/>
        <v>0</v>
      </c>
      <c r="L30" s="3">
        <f t="shared" si="5"/>
        <v>47201.437599999997</v>
      </c>
      <c r="M30" s="3">
        <f t="shared" si="4"/>
        <v>2798.5624000000025</v>
      </c>
    </row>
    <row r="31" spans="1:17" x14ac:dyDescent="0.25">
      <c r="H31" s="3">
        <f t="shared" si="0"/>
        <v>0</v>
      </c>
      <c r="J31" s="15">
        <f t="shared" si="1"/>
        <v>0</v>
      </c>
      <c r="K31" s="15">
        <f t="shared" si="2"/>
        <v>0</v>
      </c>
      <c r="L31" s="3">
        <f t="shared" si="5"/>
        <v>47201.437599999997</v>
      </c>
      <c r="M31" s="3">
        <f t="shared" si="4"/>
        <v>2798.5624000000025</v>
      </c>
    </row>
    <row r="35" spans="10:10" x14ac:dyDescent="0.25">
      <c r="J35" s="3"/>
    </row>
  </sheetData>
  <mergeCells count="5">
    <mergeCell ref="J2:Q2"/>
    <mergeCell ref="F5:G5"/>
    <mergeCell ref="I5:J5"/>
    <mergeCell ref="O5:O6"/>
    <mergeCell ref="P6:Q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A14" sqref="A14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</cols>
  <sheetData>
    <row r="2" spans="1:7" x14ac:dyDescent="0.25">
      <c r="E2" s="2">
        <v>41015</v>
      </c>
    </row>
    <row r="3" spans="1:7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</row>
    <row r="4" spans="1:7" x14ac:dyDescent="0.25">
      <c r="A4" t="s">
        <v>40</v>
      </c>
      <c r="B4" s="2">
        <v>40695</v>
      </c>
      <c r="C4" s="2">
        <v>40999</v>
      </c>
      <c r="D4" t="s">
        <v>41</v>
      </c>
      <c r="E4" s="3">
        <f>F4-21734.3175</f>
        <v>33265.682499999995</v>
      </c>
      <c r="F4" s="3">
        <v>55000</v>
      </c>
      <c r="G4" s="3">
        <f>F4-E4</f>
        <v>21734.317500000005</v>
      </c>
    </row>
    <row r="5" spans="1:7" x14ac:dyDescent="0.25">
      <c r="A5" t="s">
        <v>42</v>
      </c>
      <c r="B5" s="2">
        <v>40817</v>
      </c>
      <c r="C5" s="2">
        <v>41547</v>
      </c>
      <c r="D5" t="s">
        <v>43</v>
      </c>
      <c r="E5" s="3">
        <v>908.54</v>
      </c>
      <c r="F5" s="3">
        <v>150000</v>
      </c>
      <c r="G5" s="3">
        <f>F5-E5</f>
        <v>149091.46</v>
      </c>
    </row>
    <row r="6" spans="1:7" x14ac:dyDescent="0.25">
      <c r="A6" s="17" t="s">
        <v>47</v>
      </c>
      <c r="B6" s="18"/>
      <c r="C6" s="18"/>
      <c r="D6" s="4"/>
      <c r="E6" s="19">
        <f>SUM(E4:E5)</f>
        <v>34174.222499999996</v>
      </c>
      <c r="F6" s="19">
        <f>SUM(F4:F5)</f>
        <v>205000</v>
      </c>
      <c r="G6" s="3"/>
    </row>
    <row r="7" spans="1:7" x14ac:dyDescent="0.25">
      <c r="A7" s="17" t="s">
        <v>48</v>
      </c>
      <c r="B7" s="18"/>
      <c r="C7" s="18"/>
      <c r="D7" s="4"/>
      <c r="E7" s="19"/>
      <c r="F7" s="20">
        <f>E6/F6</f>
        <v>0.16670352439024388</v>
      </c>
      <c r="G7" s="3"/>
    </row>
    <row r="8" spans="1:7" x14ac:dyDescent="0.25">
      <c r="B8" s="2"/>
      <c r="C8" s="2"/>
      <c r="E8" s="3"/>
      <c r="F8" s="3"/>
      <c r="G8" s="3"/>
    </row>
    <row r="9" spans="1:7" x14ac:dyDescent="0.25">
      <c r="B9" s="2"/>
      <c r="C9" s="2"/>
      <c r="E9" s="3"/>
      <c r="F9" s="3"/>
      <c r="G9" s="3"/>
    </row>
    <row r="10" spans="1:7" x14ac:dyDescent="0.25">
      <c r="A10" t="s">
        <v>44</v>
      </c>
      <c r="B10" s="2">
        <v>41000</v>
      </c>
      <c r="C10" s="2">
        <v>41394</v>
      </c>
      <c r="E10" s="3"/>
      <c r="F10" s="3">
        <v>77000</v>
      </c>
      <c r="G10" s="3">
        <f>F10-E10</f>
        <v>77000</v>
      </c>
    </row>
    <row r="14" spans="1:7" x14ac:dyDescent="0.25">
      <c r="A14" t="s">
        <v>45</v>
      </c>
      <c r="D14" t="s">
        <v>46</v>
      </c>
      <c r="E14" s="3">
        <v>3068.47</v>
      </c>
      <c r="F14" s="3">
        <v>50000</v>
      </c>
      <c r="G14" s="3">
        <f>F14-E14</f>
        <v>46931.53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4W3799</vt:lpstr>
      <vt:lpstr>4W3817</vt:lpstr>
      <vt:lpstr>WSRTC Totals</vt:lpstr>
    </vt:vector>
  </TitlesOfParts>
  <Company>Montana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dgalarus</cp:lastModifiedBy>
  <cp:lastPrinted>2012-01-11T18:21:09Z</cp:lastPrinted>
  <dcterms:created xsi:type="dcterms:W3CDTF">2011-07-27T14:46:18Z</dcterms:created>
  <dcterms:modified xsi:type="dcterms:W3CDTF">2012-04-18T21:01:03Z</dcterms:modified>
</cp:coreProperties>
</file>