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3" yWindow="66" windowWidth="17147" windowHeight="7931" activeTab="3"/>
  </bookViews>
  <sheets>
    <sheet name="Running" sheetId="8" r:id="rId1"/>
    <sheet name="4W3799" sheetId="1" r:id="rId2"/>
    <sheet name="4W3817" sheetId="6" r:id="rId3"/>
    <sheet name="WSRTC Totals" sheetId="7" r:id="rId4"/>
  </sheets>
  <calcPr calcId="145621" calcMode="manual"/>
</workbook>
</file>

<file path=xl/calcChain.xml><?xml version="1.0" encoding="utf-8"?>
<calcChain xmlns="http://schemas.openxmlformats.org/spreadsheetml/2006/main">
  <c r="H8" i="8" l="1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L34" i="8" s="1"/>
  <c r="L35" i="8" s="1"/>
  <c r="L36" i="8" s="1"/>
  <c r="L37" i="8" s="1"/>
  <c r="L38" i="8" s="1"/>
  <c r="L39" i="8" s="1"/>
  <c r="L40" i="8" s="1"/>
  <c r="L41" i="8" s="1"/>
  <c r="L42" i="8" s="1"/>
  <c r="L43" i="8" s="1"/>
  <c r="L44" i="8" s="1"/>
  <c r="L45" i="8" s="1"/>
  <c r="L46" i="8" s="1"/>
  <c r="L47" i="8" s="1"/>
  <c r="L48" i="8" s="1"/>
  <c r="L49" i="8" s="1"/>
  <c r="L50" i="8" s="1"/>
  <c r="L51" i="8" s="1"/>
  <c r="L52" i="8" s="1"/>
  <c r="J8" i="8"/>
  <c r="K8" i="8"/>
  <c r="H9" i="8"/>
  <c r="J9" i="8"/>
  <c r="K9" i="8"/>
  <c r="H10" i="8"/>
  <c r="J10" i="8"/>
  <c r="K10" i="8"/>
  <c r="H11" i="8"/>
  <c r="J11" i="8"/>
  <c r="K11" i="8"/>
  <c r="H12" i="8"/>
  <c r="J12" i="8"/>
  <c r="K12" i="8"/>
  <c r="H13" i="8"/>
  <c r="J13" i="8"/>
  <c r="K13" i="8"/>
  <c r="H14" i="8"/>
  <c r="J14" i="8"/>
  <c r="K14" i="8"/>
  <c r="H15" i="8"/>
  <c r="J15" i="8"/>
  <c r="H16" i="8"/>
  <c r="J16" i="8"/>
  <c r="K16" i="8"/>
  <c r="H17" i="8"/>
  <c r="J17" i="8"/>
  <c r="K17" i="8"/>
  <c r="H18" i="8"/>
  <c r="J18" i="8"/>
  <c r="K18" i="8"/>
  <c r="H19" i="8"/>
  <c r="J19" i="8"/>
  <c r="K19" i="8"/>
  <c r="H20" i="8"/>
  <c r="J20" i="8"/>
  <c r="K20" i="8"/>
  <c r="H21" i="8"/>
  <c r="J21" i="8"/>
  <c r="K21" i="8"/>
  <c r="H22" i="8"/>
  <c r="J22" i="8"/>
  <c r="K22" i="8"/>
  <c r="H23" i="8"/>
  <c r="J23" i="8"/>
  <c r="K23" i="8"/>
  <c r="H24" i="8"/>
  <c r="J24" i="8"/>
  <c r="K24" i="8"/>
  <c r="H25" i="8"/>
  <c r="J25" i="8"/>
  <c r="K25" i="8"/>
  <c r="H26" i="8"/>
  <c r="J26" i="8"/>
  <c r="H27" i="8"/>
  <c r="J27" i="8"/>
  <c r="K27" i="8"/>
  <c r="H28" i="8"/>
  <c r="J28" i="8"/>
  <c r="K28" i="8"/>
  <c r="H29" i="8"/>
  <c r="J29" i="8"/>
  <c r="K29" i="8"/>
  <c r="H30" i="8"/>
  <c r="J30" i="8"/>
  <c r="K30" i="8"/>
  <c r="H31" i="8"/>
  <c r="J31" i="8"/>
  <c r="K31" i="8"/>
  <c r="H32" i="8"/>
  <c r="J32" i="8"/>
  <c r="K32" i="8"/>
  <c r="H33" i="8"/>
  <c r="J33" i="8"/>
  <c r="K33" i="8"/>
  <c r="H34" i="8"/>
  <c r="J34" i="8"/>
  <c r="K34" i="8"/>
  <c r="H35" i="8"/>
  <c r="J35" i="8"/>
  <c r="K35" i="8"/>
  <c r="F36" i="8"/>
  <c r="H36" i="8" s="1"/>
  <c r="K36" i="8" s="1"/>
  <c r="J36" i="8"/>
  <c r="H37" i="8"/>
  <c r="J37" i="8"/>
  <c r="K37" i="8"/>
  <c r="H38" i="8"/>
  <c r="J38" i="8"/>
  <c r="K38" i="8"/>
  <c r="H39" i="8"/>
  <c r="J39" i="8"/>
  <c r="K39" i="8"/>
  <c r="H40" i="8"/>
  <c r="J40" i="8"/>
  <c r="K40" i="8"/>
  <c r="H41" i="8"/>
  <c r="J41" i="8"/>
  <c r="K41" i="8"/>
  <c r="H42" i="8"/>
  <c r="J42" i="8"/>
  <c r="K42" i="8"/>
  <c r="H43" i="8"/>
  <c r="J43" i="8"/>
  <c r="K43" i="8"/>
  <c r="H44" i="8"/>
  <c r="J44" i="8"/>
  <c r="K44" i="8"/>
  <c r="H45" i="8"/>
  <c r="J45" i="8"/>
  <c r="K45" i="8"/>
  <c r="H46" i="8"/>
  <c r="J46" i="8"/>
  <c r="K46" i="8"/>
  <c r="H47" i="8"/>
  <c r="J47" i="8"/>
  <c r="K47" i="8"/>
  <c r="H48" i="8"/>
  <c r="J48" i="8"/>
  <c r="K48" i="8"/>
  <c r="H49" i="8"/>
  <c r="J49" i="8"/>
  <c r="K49" i="8"/>
  <c r="H50" i="8"/>
  <c r="J50" i="8"/>
  <c r="K50" i="8"/>
  <c r="H51" i="8"/>
  <c r="J51" i="8"/>
  <c r="K51" i="8"/>
  <c r="F52" i="8"/>
  <c r="H52" i="8"/>
  <c r="K52" i="8" s="1"/>
  <c r="J52" i="8"/>
  <c r="H53" i="8"/>
  <c r="K53" i="8" s="1"/>
  <c r="J53" i="8"/>
  <c r="H54" i="8"/>
  <c r="K54" i="8" s="1"/>
  <c r="J54" i="8"/>
  <c r="H55" i="8"/>
  <c r="K55" i="8" s="1"/>
  <c r="J55" i="8"/>
  <c r="H56" i="8"/>
  <c r="K56" i="8" s="1"/>
  <c r="J56" i="8"/>
  <c r="H57" i="8"/>
  <c r="K57" i="8" s="1"/>
  <c r="J57" i="8"/>
  <c r="H58" i="8"/>
  <c r="K58" i="8" s="1"/>
  <c r="J58" i="8"/>
  <c r="H59" i="8"/>
  <c r="K59" i="8" s="1"/>
  <c r="J59" i="8"/>
  <c r="F60" i="8"/>
  <c r="H60" i="8" s="1"/>
  <c r="K60" i="8" s="1"/>
  <c r="J60" i="8"/>
  <c r="H61" i="8"/>
  <c r="K61" i="8" s="1"/>
  <c r="J61" i="8"/>
  <c r="H62" i="8"/>
  <c r="K62" i="8" s="1"/>
  <c r="J62" i="8"/>
  <c r="H63" i="8"/>
  <c r="K63" i="8" s="1"/>
  <c r="J63" i="8"/>
  <c r="H64" i="8"/>
  <c r="K64" i="8" s="1"/>
  <c r="J64" i="8"/>
  <c r="H65" i="8"/>
  <c r="K65" i="8" s="1"/>
  <c r="J65" i="8"/>
  <c r="H66" i="8"/>
  <c r="K66" i="8" s="1"/>
  <c r="J66" i="8"/>
  <c r="H67" i="8"/>
  <c r="K67" i="8" s="1"/>
  <c r="J67" i="8"/>
  <c r="H68" i="8"/>
  <c r="K68" i="8" s="1"/>
  <c r="J68" i="8"/>
  <c r="H69" i="8"/>
  <c r="K69" i="8" s="1"/>
  <c r="J69" i="8"/>
  <c r="H70" i="8"/>
  <c r="K70" i="8" s="1"/>
  <c r="J70" i="8"/>
  <c r="H71" i="8"/>
  <c r="K71" i="8" s="1"/>
  <c r="J71" i="8"/>
  <c r="H72" i="8"/>
  <c r="K72" i="8" s="1"/>
  <c r="J72" i="8"/>
  <c r="H73" i="8"/>
  <c r="K73" i="8" s="1"/>
  <c r="J73" i="8"/>
  <c r="H74" i="8"/>
  <c r="K74" i="8" s="1"/>
  <c r="J74" i="8"/>
  <c r="H75" i="8"/>
  <c r="K75" i="8" s="1"/>
  <c r="J75" i="8"/>
  <c r="H76" i="8"/>
  <c r="K76" i="8" s="1"/>
  <c r="J76" i="8"/>
  <c r="H77" i="8"/>
  <c r="K77" i="8" s="1"/>
  <c r="J77" i="8"/>
  <c r="H78" i="8"/>
  <c r="K78" i="8" s="1"/>
  <c r="J78" i="8"/>
  <c r="H79" i="8"/>
  <c r="K79" i="8" s="1"/>
  <c r="J79" i="8"/>
  <c r="F80" i="8"/>
  <c r="J80" i="8" s="1"/>
  <c r="H80" i="8"/>
  <c r="K80" i="8"/>
  <c r="H81" i="8"/>
  <c r="J81" i="8"/>
  <c r="K81" i="8"/>
  <c r="H82" i="8"/>
  <c r="J82" i="8"/>
  <c r="K82" i="8"/>
  <c r="H83" i="8"/>
  <c r="J83" i="8"/>
  <c r="K83" i="8"/>
  <c r="H84" i="8"/>
  <c r="J84" i="8"/>
  <c r="K84" i="8"/>
  <c r="H85" i="8"/>
  <c r="J85" i="8"/>
  <c r="K85" i="8"/>
  <c r="F86" i="8"/>
  <c r="H86" i="8" s="1"/>
  <c r="K86" i="8" s="1"/>
  <c r="J86" i="8"/>
  <c r="H87" i="8"/>
  <c r="J87" i="8"/>
  <c r="K87" i="8"/>
  <c r="H88" i="8"/>
  <c r="J88" i="8"/>
  <c r="K88" i="8"/>
  <c r="H89" i="8"/>
  <c r="J89" i="8"/>
  <c r="K89" i="8" s="1"/>
  <c r="H90" i="8"/>
  <c r="J90" i="8"/>
  <c r="K90" i="8" s="1"/>
  <c r="H91" i="8"/>
  <c r="J91" i="8"/>
  <c r="K91" i="8" s="1"/>
  <c r="H92" i="8"/>
  <c r="J92" i="8"/>
  <c r="K92" i="8" s="1"/>
  <c r="H93" i="8"/>
  <c r="J93" i="8"/>
  <c r="K93" i="8" s="1"/>
  <c r="H94" i="8"/>
  <c r="J94" i="8"/>
  <c r="K94" i="8" s="1"/>
  <c r="H95" i="8"/>
  <c r="J95" i="8"/>
  <c r="K95" i="8" s="1"/>
  <c r="H96" i="8"/>
  <c r="J96" i="8"/>
  <c r="K96" i="8" s="1"/>
  <c r="H97" i="8"/>
  <c r="J97" i="8"/>
  <c r="K97" i="8" s="1"/>
  <c r="H98" i="8"/>
  <c r="J98" i="8"/>
  <c r="K98" i="8" s="1"/>
  <c r="H99" i="8"/>
  <c r="J99" i="8"/>
  <c r="K99" i="8" s="1"/>
  <c r="H100" i="8"/>
  <c r="J100" i="8"/>
  <c r="K100" i="8" s="1"/>
  <c r="H101" i="8"/>
  <c r="J101" i="8"/>
  <c r="K101" i="8" s="1"/>
  <c r="H102" i="8"/>
  <c r="J102" i="8"/>
  <c r="K102" i="8" s="1"/>
  <c r="H103" i="8"/>
  <c r="J103" i="8"/>
  <c r="K103" i="8" s="1"/>
  <c r="H104" i="8"/>
  <c r="J104" i="8"/>
  <c r="K104" i="8" s="1"/>
  <c r="L53" i="8" l="1"/>
  <c r="L54" i="8" s="1"/>
  <c r="L55" i="8" s="1"/>
  <c r="L56" i="8" s="1"/>
  <c r="L57" i="8" s="1"/>
  <c r="L58" i="8" s="1"/>
  <c r="L59" i="8" s="1"/>
  <c r="L60" i="8" s="1"/>
  <c r="L61" i="8" s="1"/>
  <c r="L62" i="8" s="1"/>
  <c r="L63" i="8" s="1"/>
  <c r="L64" i="8" s="1"/>
  <c r="L65" i="8" s="1"/>
  <c r="L66" i="8" s="1"/>
  <c r="L67" i="8" s="1"/>
  <c r="L68" i="8" s="1"/>
  <c r="L69" i="8" s="1"/>
  <c r="L70" i="8" s="1"/>
  <c r="L71" i="8" s="1"/>
  <c r="L72" i="8" s="1"/>
  <c r="L73" i="8" s="1"/>
  <c r="L74" i="8" s="1"/>
  <c r="L75" i="8" s="1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L87" i="8" s="1"/>
  <c r="L88" i="8" s="1"/>
  <c r="L89" i="8" s="1"/>
  <c r="L90" i="8" s="1"/>
  <c r="L91" i="8" s="1"/>
  <c r="L92" i="8" s="1"/>
  <c r="L93" i="8" s="1"/>
  <c r="L94" i="8" s="1"/>
  <c r="L95" i="8" s="1"/>
  <c r="L96" i="8" s="1"/>
  <c r="L97" i="8" s="1"/>
  <c r="L98" i="8" s="1"/>
  <c r="L99" i="8" s="1"/>
  <c r="L100" i="8" s="1"/>
  <c r="L101" i="8" s="1"/>
  <c r="L102" i="8" s="1"/>
  <c r="L103" i="8" s="1"/>
  <c r="L104" i="8" s="1"/>
  <c r="F7" i="7"/>
  <c r="E6" i="7"/>
  <c r="F6" i="7"/>
  <c r="G14" i="7" l="1"/>
  <c r="G10" i="7"/>
  <c r="G5" i="7"/>
  <c r="E4" i="7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8" i="1"/>
  <c r="J20" i="6"/>
  <c r="J21" i="6"/>
  <c r="J22" i="6"/>
  <c r="J23" i="6"/>
  <c r="J24" i="6"/>
  <c r="J25" i="6"/>
  <c r="J26" i="6"/>
  <c r="J27" i="6"/>
  <c r="J28" i="6"/>
  <c r="J29" i="6"/>
  <c r="J30" i="6"/>
  <c r="J31" i="6"/>
  <c r="H20" i="6"/>
  <c r="H21" i="6"/>
  <c r="H22" i="6"/>
  <c r="K22" i="6" s="1"/>
  <c r="H23" i="6"/>
  <c r="H24" i="6"/>
  <c r="K24" i="6" s="1"/>
  <c r="H25" i="6"/>
  <c r="K25" i="6" s="1"/>
  <c r="H26" i="6"/>
  <c r="K26" i="6" s="1"/>
  <c r="H27" i="6"/>
  <c r="K27" i="6" s="1"/>
  <c r="H28" i="6"/>
  <c r="K28" i="6" s="1"/>
  <c r="H29" i="6"/>
  <c r="K29" i="6" s="1"/>
  <c r="H30" i="6"/>
  <c r="K30" i="6" s="1"/>
  <c r="H31" i="6"/>
  <c r="K31" i="6" s="1"/>
  <c r="J19" i="6"/>
  <c r="H19" i="6"/>
  <c r="J18" i="6"/>
  <c r="H18" i="6"/>
  <c r="J17" i="6"/>
  <c r="H17" i="6"/>
  <c r="J16" i="6"/>
  <c r="H16" i="6"/>
  <c r="K16" i="6" s="1"/>
  <c r="J15" i="6"/>
  <c r="H15" i="6"/>
  <c r="K15" i="6" s="1"/>
  <c r="J14" i="6"/>
  <c r="H14" i="6"/>
  <c r="J13" i="6"/>
  <c r="H13" i="6"/>
  <c r="K13" i="6" s="1"/>
  <c r="J12" i="6"/>
  <c r="H12" i="6"/>
  <c r="J11" i="6"/>
  <c r="H11" i="6"/>
  <c r="J10" i="6"/>
  <c r="H10" i="6"/>
  <c r="J9" i="6"/>
  <c r="H9" i="6"/>
  <c r="J8" i="6"/>
  <c r="H8" i="6"/>
  <c r="L16" i="1"/>
  <c r="L17" i="1" s="1"/>
  <c r="L18" i="1" s="1"/>
  <c r="L19" i="1" s="1"/>
  <c r="L20" i="1" s="1"/>
  <c r="L21" i="1" s="1"/>
  <c r="K17" i="6" l="1"/>
  <c r="K21" i="6"/>
  <c r="K20" i="6"/>
  <c r="K23" i="6"/>
  <c r="K19" i="6"/>
  <c r="K18" i="6"/>
  <c r="K14" i="6"/>
  <c r="K10" i="6"/>
  <c r="K12" i="6"/>
  <c r="K9" i="6"/>
  <c r="K11" i="6"/>
  <c r="K8" i="6"/>
  <c r="L8" i="6" s="1"/>
  <c r="M8" i="6" s="1"/>
  <c r="H21" i="1"/>
  <c r="J21" i="1"/>
  <c r="J9" i="1"/>
  <c r="J10" i="1"/>
  <c r="J11" i="1"/>
  <c r="J12" i="1"/>
  <c r="J13" i="1"/>
  <c r="J14" i="1"/>
  <c r="J15" i="1"/>
  <c r="J16" i="1"/>
  <c r="J17" i="1"/>
  <c r="J18" i="1"/>
  <c r="J19" i="1"/>
  <c r="J20" i="1"/>
  <c r="J8" i="1"/>
  <c r="H9" i="1"/>
  <c r="K9" i="1" s="1"/>
  <c r="H10" i="1"/>
  <c r="K10" i="1" s="1"/>
  <c r="H11" i="1"/>
  <c r="H14" i="1"/>
  <c r="H15" i="1"/>
  <c r="H16" i="1"/>
  <c r="H17" i="1"/>
  <c r="H18" i="1"/>
  <c r="H19" i="1"/>
  <c r="H20" i="1"/>
  <c r="H8" i="1"/>
  <c r="H12" i="1"/>
  <c r="H13" i="1"/>
  <c r="L9" i="6" l="1"/>
  <c r="K8" i="1"/>
  <c r="L8" i="1" s="1"/>
  <c r="L9" i="1" s="1"/>
  <c r="L10" i="1" s="1"/>
  <c r="K11" i="1"/>
  <c r="K12" i="1"/>
  <c r="K13" i="1"/>
  <c r="K15" i="1"/>
  <c r="K21" i="1"/>
  <c r="K20" i="1"/>
  <c r="K18" i="1"/>
  <c r="K17" i="1"/>
  <c r="K19" i="1"/>
  <c r="K16" i="1"/>
  <c r="K14" i="1"/>
  <c r="L10" i="6" l="1"/>
  <c r="M9" i="6"/>
  <c r="L11" i="1"/>
  <c r="L12" i="1" s="1"/>
  <c r="L13" i="1"/>
  <c r="L14" i="1" s="1"/>
  <c r="L11" i="6" l="1"/>
  <c r="M10" i="6"/>
  <c r="L15" i="1"/>
  <c r="L12" i="6" l="1"/>
  <c r="L13" i="6" s="1"/>
  <c r="M11" i="6"/>
  <c r="L14" i="6" l="1"/>
  <c r="M13" i="6"/>
  <c r="M12" i="6"/>
  <c r="L15" i="6" l="1"/>
  <c r="M14" i="6"/>
  <c r="M15" i="6" l="1"/>
  <c r="L16" i="6"/>
  <c r="L17" i="6" l="1"/>
  <c r="M16" i="6"/>
  <c r="M17" i="6" l="1"/>
  <c r="L18" i="6"/>
  <c r="L19" i="6" l="1"/>
  <c r="M18" i="6"/>
  <c r="L20" i="6" l="1"/>
  <c r="M19" i="6"/>
  <c r="M20" i="6" l="1"/>
  <c r="L21" i="6"/>
  <c r="L22" i="6" l="1"/>
  <c r="M21" i="6"/>
  <c r="L23" i="6" l="1"/>
  <c r="M22" i="6"/>
  <c r="M23" i="6" l="1"/>
  <c r="L24" i="6"/>
  <c r="L25" i="6" l="1"/>
  <c r="M24" i="6"/>
  <c r="L26" i="6" l="1"/>
  <c r="M25" i="6"/>
  <c r="M26" i="6" l="1"/>
  <c r="L27" i="6"/>
  <c r="L28" i="6" l="1"/>
  <c r="M27" i="6"/>
  <c r="M28" i="6" l="1"/>
  <c r="L29" i="6"/>
  <c r="L30" i="6" l="1"/>
  <c r="M29" i="6"/>
  <c r="M30" i="6" l="1"/>
  <c r="L31" i="6"/>
  <c r="M31" i="6" s="1"/>
</calcChain>
</file>

<file path=xl/sharedStrings.xml><?xml version="1.0" encoding="utf-8"?>
<sst xmlns="http://schemas.openxmlformats.org/spreadsheetml/2006/main" count="409" uniqueCount="110">
  <si>
    <t>4W3606 Meeting Coordination and Website</t>
  </si>
  <si>
    <t>Project End Date:  03/12/12</t>
  </si>
  <si>
    <t>Balance</t>
  </si>
  <si>
    <t>Transaction Date</t>
  </si>
  <si>
    <t>Billed Date</t>
  </si>
  <si>
    <t>Item</t>
  </si>
  <si>
    <t>Description</t>
  </si>
  <si>
    <t>Direct Cost</t>
  </si>
  <si>
    <t>IDC/F&amp;A</t>
  </si>
  <si>
    <t>Payroll</t>
  </si>
  <si>
    <t>Total Cost</t>
  </si>
  <si>
    <t>Benefits</t>
  </si>
  <si>
    <t>IDC/F&amp;A rate</t>
  </si>
  <si>
    <t>Actual</t>
  </si>
  <si>
    <t>Estimate</t>
  </si>
  <si>
    <t>IDC</t>
  </si>
  <si>
    <t>Checks</t>
  </si>
  <si>
    <t>Y</t>
  </si>
  <si>
    <t>N</t>
  </si>
  <si>
    <t>IDCs Y/N</t>
  </si>
  <si>
    <t>Comments</t>
  </si>
  <si>
    <t xml:space="preserve">Actual vs. Estimate-- all IDC/F&amp;A would be estimates except for the actual entry from AgBooks.  </t>
  </si>
  <si>
    <t>Difference (actual-estimate)</t>
  </si>
  <si>
    <t>F&amp;A November 2011</t>
  </si>
  <si>
    <t>F&amp;A December 2011</t>
  </si>
  <si>
    <t>F&amp;A February 2012</t>
  </si>
  <si>
    <t>Benefits paid on previous month's effort.  Ex. Benefits paid in January are for December's effort and should correspond with Dec timesheet entries.</t>
  </si>
  <si>
    <t>F&amp;A Feburary 2011</t>
  </si>
  <si>
    <t>October 2011</t>
  </si>
  <si>
    <t>December 2011</t>
  </si>
  <si>
    <t>February 2011</t>
  </si>
  <si>
    <t>Spent</t>
  </si>
  <si>
    <t>March 2012</t>
  </si>
  <si>
    <t>Banner shows $3068.47 - IDCs and benefits not yet accrued.</t>
  </si>
  <si>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</si>
  <si>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</si>
  <si>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</si>
  <si>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</si>
  <si>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</si>
  <si>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</si>
  <si>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</si>
  <si>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</si>
  <si>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</si>
  <si>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</si>
  <si>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</si>
  <si>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UTC - Rural Traveler Information (One-Stop Shop) Phase 2</t>
  </si>
  <si>
    <t>4W3817</t>
  </si>
  <si>
    <t>TOTALS</t>
  </si>
  <si>
    <t>PERCENTAGE</t>
  </si>
  <si>
    <t>October</t>
  </si>
  <si>
    <t>November</t>
  </si>
  <si>
    <t>January</t>
  </si>
  <si>
    <t>March</t>
  </si>
  <si>
    <t>February</t>
  </si>
  <si>
    <t>F&amp;A April 2012</t>
  </si>
  <si>
    <t xml:space="preserve">March 2012 -  </t>
  </si>
  <si>
    <t xml:space="preserve">March 2012 - </t>
  </si>
  <si>
    <t>F&amp;A March 2012</t>
  </si>
  <si>
    <t xml:space="preserve">February 2012 - </t>
  </si>
  <si>
    <t xml:space="preserve">February 2012 -  </t>
  </si>
  <si>
    <t>Travel, NWTC 2012 - , per diem</t>
  </si>
  <si>
    <t>Out of State Travel</t>
  </si>
  <si>
    <t>Travel, NWTC 2012 - , lodging</t>
  </si>
  <si>
    <t>Conference Call, 2/09/2012 meeting</t>
  </si>
  <si>
    <t>Long Distance</t>
  </si>
  <si>
    <t xml:space="preserve">NWTC 2012 - </t>
  </si>
  <si>
    <t>Participant Support</t>
  </si>
  <si>
    <t xml:space="preserve">January 2012 - </t>
  </si>
  <si>
    <t xml:space="preserve">January 2012 -  </t>
  </si>
  <si>
    <t>F&amp;A January 2012</t>
  </si>
  <si>
    <t>Systems Lab Maintenance Fee</t>
  </si>
  <si>
    <t>Campus Services</t>
  </si>
  <si>
    <t>Registration Fees</t>
  </si>
  <si>
    <t>Travel, NWTC 2012 - , airfare</t>
  </si>
  <si>
    <t xml:space="preserve">December - </t>
  </si>
  <si>
    <t xml:space="preserve">November - </t>
  </si>
  <si>
    <t xml:space="preserve">Travel, NRITS 2011 - </t>
  </si>
  <si>
    <t xml:space="preserve">October - </t>
  </si>
  <si>
    <t>F&amp;A October 2011</t>
  </si>
  <si>
    <t xml:space="preserve">September - </t>
  </si>
  <si>
    <t xml:space="preserve">Payroll - </t>
  </si>
  <si>
    <t>Payroll Correction</t>
  </si>
  <si>
    <t>F&amp;A September 2011</t>
  </si>
  <si>
    <t>Conference Call, 8/31/2011 meeting</t>
  </si>
  <si>
    <t>Travel, NRITS 2011 - , Per Diem</t>
  </si>
  <si>
    <t>Out of State Meals</t>
  </si>
  <si>
    <t>Travel, NRITS 2011 - , Car</t>
  </si>
  <si>
    <t>Out of State Car Ren</t>
  </si>
  <si>
    <t>Travel, NRITS 2011 - , Hotel</t>
  </si>
  <si>
    <t>Out of State Lodging</t>
  </si>
  <si>
    <t>Travel, NRITS 2011 - , Fuel</t>
  </si>
  <si>
    <t xml:space="preserve">Travel, NRITS 2011 - , Parking </t>
  </si>
  <si>
    <t>F&amp;A August 2011</t>
  </si>
  <si>
    <t xml:space="preserve">August - </t>
  </si>
  <si>
    <t xml:space="preserve">August -  </t>
  </si>
  <si>
    <t xml:space="preserve">2011 NRITS Reg. - </t>
  </si>
  <si>
    <t>Travel, NRITS 2011 - , air</t>
  </si>
  <si>
    <t xml:space="preserve">NRITS registration refund - </t>
  </si>
  <si>
    <t>Credit</t>
  </si>
  <si>
    <t>Printing WSRTC handouts for NRITS</t>
  </si>
  <si>
    <t>July &amp; August 2011</t>
  </si>
  <si>
    <t>F&amp;A July 2011</t>
  </si>
  <si>
    <t xml:space="preserve">July - </t>
  </si>
  <si>
    <t xml:space="preserve">July -  </t>
  </si>
  <si>
    <t xml:space="preserve">Travel, June 2011 - </t>
  </si>
  <si>
    <t xml:space="preserve">2011 NRITS activity fee - </t>
  </si>
  <si>
    <t>Registration</t>
  </si>
  <si>
    <t>F&amp;A June 2011</t>
  </si>
  <si>
    <t xml:space="preserve">June -  </t>
  </si>
  <si>
    <t xml:space="preserve">June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</si>
</sst>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2" borderId="0" xfId="0" applyNumberForma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quotePrefix="1"/>
    <xf numFmtId="165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0" fontId="0" fillId="3" borderId="0" xfId="0" applyFill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Fill="1"/>
    <xf numFmtId="165" fontId="3" fillId="0" borderId="0" xfId="0" applyNumberFormat="1" applyFont="1" applyFill="1"/>
    <xf numFmtId="15" fontId="3" fillId="0" borderId="0" xfId="0" applyNumberFormat="1" applyFont="1" applyFill="1"/>
    <xf numFmtId="14" fontId="3" fillId="0" borderId="0" xfId="0" applyNumberFormat="1" applyFont="1" applyFill="1"/>
    <xf numFmtId="17" fontId="3" fillId="0" borderId="0" xfId="0" applyNumberFormat="1" applyFont="1" applyFill="1"/>
    <xf numFmtId="0" fontId="0" fillId="0" borderId="0" xfId="0" applyFill="1"/>
    <xf numFmtId="17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opLeftCell="D1" zoomScaleNormal="100" workbookViewId="0">
      <pane ySplit="6" topLeftCell="A91" activePane="bottomLeft" state="frozen"/>
      <selection pane="bottomLeft" activeCell="L104" sqref="L104"/>
    </sheetView>
  </sheetViews>
  <sheetFormatPr defaultRowHeight="14.4" x14ac:dyDescent="0.3"/>
  <cols>
    <col min="1" max="1" width="16.296875" customWidth="1"/>
    <col min="2" max="2" width="10.69921875" bestFit="1" customWidth="1"/>
    <col min="3" max="3" width="19.09765625" bestFit="1" customWidth="1"/>
    <col min="4" max="4" width="9.09765625" customWidth="1"/>
    <col min="5" max="5" width="41.296875" customWidth="1"/>
    <col min="6" max="6" width="12.59765625" customWidth="1"/>
    <col min="7" max="10" width="12.296875" customWidth="1"/>
    <col min="11" max="11" width="13.3984375" customWidth="1"/>
    <col min="12" max="12" width="10.09765625" bestFit="1" customWidth="1"/>
    <col min="13" max="13" width="2.09765625" customWidth="1"/>
  </cols>
  <sheetData>
    <row r="1" spans="1:13" ht="34.5" customHeight="1" x14ac:dyDescent="0.3">
      <c r="A1" s="34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3.3" customHeight="1" x14ac:dyDescent="0.3">
      <c r="A2" s="34" t="s">
        <v>1</v>
      </c>
      <c r="B2" s="26"/>
      <c r="C2" s="26"/>
      <c r="D2" s="26"/>
      <c r="E2" s="26"/>
      <c r="F2" s="26"/>
      <c r="G2" s="26"/>
      <c r="H2" s="26"/>
      <c r="I2" s="26"/>
      <c r="J2" s="38" t="s">
        <v>21</v>
      </c>
      <c r="K2" s="38"/>
      <c r="L2" s="38"/>
      <c r="M2" s="38"/>
    </row>
    <row r="3" spans="1:13" x14ac:dyDescent="0.3">
      <c r="A3" s="34"/>
      <c r="B3" s="26"/>
      <c r="C3" s="26"/>
      <c r="D3" s="26"/>
      <c r="E3" s="26"/>
      <c r="F3" s="34" t="s">
        <v>12</v>
      </c>
      <c r="G3" s="37">
        <v>0.42499999999999999</v>
      </c>
      <c r="H3" s="37"/>
      <c r="I3" s="37"/>
      <c r="J3" s="26" t="s">
        <v>26</v>
      </c>
      <c r="K3" s="26"/>
      <c r="L3" s="26"/>
      <c r="M3" s="26"/>
    </row>
    <row r="4" spans="1:13" x14ac:dyDescent="0.3">
      <c r="A4" s="34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4.95" customHeight="1" x14ac:dyDescent="0.3">
      <c r="A5" s="34"/>
      <c r="B5" s="34"/>
      <c r="C5" s="34"/>
      <c r="D5" s="34"/>
      <c r="E5" s="34"/>
      <c r="F5" s="35" t="s">
        <v>13</v>
      </c>
      <c r="G5" s="35"/>
      <c r="H5" s="36"/>
      <c r="I5" s="35" t="s">
        <v>14</v>
      </c>
      <c r="J5" s="35"/>
      <c r="K5" s="34"/>
      <c r="L5" s="34"/>
      <c r="M5" s="34"/>
    </row>
    <row r="6" spans="1:13" ht="14.95" thickBot="1" x14ac:dyDescent="0.35">
      <c r="A6" s="33" t="s">
        <v>3</v>
      </c>
      <c r="B6" s="33" t="s">
        <v>4</v>
      </c>
      <c r="C6" s="33" t="s">
        <v>5</v>
      </c>
      <c r="D6" s="33" t="s">
        <v>19</v>
      </c>
      <c r="E6" s="33" t="s">
        <v>6</v>
      </c>
      <c r="F6" s="33" t="s">
        <v>7</v>
      </c>
      <c r="G6" s="33" t="s">
        <v>8</v>
      </c>
      <c r="H6" s="33" t="s">
        <v>10</v>
      </c>
      <c r="I6" s="33" t="s">
        <v>7</v>
      </c>
      <c r="J6" s="33" t="s">
        <v>8</v>
      </c>
      <c r="K6" s="33" t="s">
        <v>10</v>
      </c>
      <c r="L6" s="33" t="s">
        <v>2</v>
      </c>
      <c r="M6" s="33"/>
    </row>
    <row r="7" spans="1:13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  <c r="L7" s="27">
        <v>55000</v>
      </c>
      <c r="M7" s="27"/>
    </row>
    <row r="8" spans="1:13" x14ac:dyDescent="0.3">
      <c r="A8" s="29">
        <v>40724</v>
      </c>
      <c r="B8" s="29">
        <v>40735</v>
      </c>
      <c r="C8" s="26" t="s">
        <v>9</v>
      </c>
      <c r="D8" s="26" t="s">
        <v>17</v>
      </c>
      <c r="E8" s="26" t="s">
        <v>109</v>
      </c>
      <c r="F8" s="27">
        <v>58.79</v>
      </c>
      <c r="G8" s="27"/>
      <c r="H8" s="27">
        <f>F8+G8</f>
        <v>58.79</v>
      </c>
      <c r="I8" s="27"/>
      <c r="J8" s="27">
        <f>IF(G8=0,IF(D8="Y", (F8*$G$3)+(I8*$G$3),0), 0)</f>
        <v>24.985749999999999</v>
      </c>
      <c r="K8" s="27">
        <f>IF(H8&gt;0, 0, I8+J8)</f>
        <v>0</v>
      </c>
      <c r="L8" s="27">
        <f>L7-H8-K8</f>
        <v>54941.21</v>
      </c>
      <c r="M8" s="27"/>
    </row>
    <row r="9" spans="1:13" x14ac:dyDescent="0.3">
      <c r="A9" s="29">
        <v>40724</v>
      </c>
      <c r="B9" s="29">
        <v>40735</v>
      </c>
      <c r="C9" s="26" t="s">
        <v>9</v>
      </c>
      <c r="D9" s="26" t="s">
        <v>17</v>
      </c>
      <c r="E9" s="26" t="s">
        <v>108</v>
      </c>
      <c r="F9" s="27">
        <v>34.479999999999997</v>
      </c>
      <c r="G9" s="27"/>
      <c r="H9" s="27">
        <f>F9+G9</f>
        <v>34.479999999999997</v>
      </c>
      <c r="I9" s="27"/>
      <c r="J9" s="27">
        <f>IF(G9=0,IF(D9="Y", (F9*$G$3)+(I9*$G$3),0), 0)</f>
        <v>14.653999999999998</v>
      </c>
      <c r="K9" s="27">
        <f>IF(H9&gt;0, 0, I9+J9)</f>
        <v>0</v>
      </c>
      <c r="L9" s="27">
        <f>L8-H9-K9</f>
        <v>54906.729999999996</v>
      </c>
      <c r="M9" s="27"/>
    </row>
    <row r="10" spans="1:13" x14ac:dyDescent="0.3">
      <c r="A10" s="29">
        <v>40724</v>
      </c>
      <c r="B10" s="29">
        <v>40735</v>
      </c>
      <c r="C10" s="26" t="s">
        <v>11</v>
      </c>
      <c r="D10" s="26" t="s">
        <v>17</v>
      </c>
      <c r="E10" s="30">
        <v>40695</v>
      </c>
      <c r="F10" s="27">
        <v>48.94</v>
      </c>
      <c r="G10" s="27"/>
      <c r="H10" s="27">
        <f>F10+G10</f>
        <v>48.94</v>
      </c>
      <c r="I10" s="27"/>
      <c r="J10" s="27">
        <f>IF(G10=0,IF(D10="Y", (F10*$G$3)+(I10*$G$3),0), 0)</f>
        <v>20.799499999999998</v>
      </c>
      <c r="K10" s="27">
        <f>IF(H10&gt;0, 0, I10+J10)</f>
        <v>0</v>
      </c>
      <c r="L10" s="27">
        <f>L9-H10-K10</f>
        <v>54857.789999999994</v>
      </c>
      <c r="M10" s="27"/>
    </row>
    <row r="11" spans="1:13" x14ac:dyDescent="0.3">
      <c r="A11" s="29">
        <v>40724</v>
      </c>
      <c r="B11" s="29">
        <v>40724</v>
      </c>
      <c r="C11" s="26" t="s">
        <v>15</v>
      </c>
      <c r="D11" s="26" t="s">
        <v>18</v>
      </c>
      <c r="E11" s="26" t="s">
        <v>107</v>
      </c>
      <c r="F11" s="27">
        <v>0</v>
      </c>
      <c r="G11" s="27">
        <v>60.45</v>
      </c>
      <c r="H11" s="27">
        <f>F11+G11</f>
        <v>60.45</v>
      </c>
      <c r="I11" s="27"/>
      <c r="J11" s="27">
        <f>IF(G11=0,IF(D11="Y", (F11*$G$3)+(I11*$G$3),0), 0)</f>
        <v>0</v>
      </c>
      <c r="K11" s="27">
        <f>IF(H11&gt;0, 0, I11+J11)</f>
        <v>0</v>
      </c>
      <c r="L11" s="27">
        <f>L10-H11-K11</f>
        <v>54797.34</v>
      </c>
      <c r="M11" s="27"/>
    </row>
    <row r="12" spans="1:13" x14ac:dyDescent="0.3">
      <c r="A12" s="29">
        <v>40710</v>
      </c>
      <c r="B12" s="29">
        <v>40714</v>
      </c>
      <c r="C12" s="26" t="s">
        <v>66</v>
      </c>
      <c r="D12" s="26" t="s">
        <v>18</v>
      </c>
      <c r="E12" s="26" t="s">
        <v>104</v>
      </c>
      <c r="F12" s="27">
        <v>184.8</v>
      </c>
      <c r="G12" s="27"/>
      <c r="H12" s="27">
        <f>F12+G12</f>
        <v>184.8</v>
      </c>
      <c r="I12" s="27"/>
      <c r="J12" s="27">
        <f>IF(G12=0,IF(D12="Y", (F12*$G$3)+(I12*$G$3),0), 0)</f>
        <v>0</v>
      </c>
      <c r="K12" s="27">
        <f>IF(H12&gt;0, 0, I12+J12)</f>
        <v>0</v>
      </c>
      <c r="L12" s="27">
        <f>L11-H12-K12</f>
        <v>54612.539999999994</v>
      </c>
      <c r="M12" s="27"/>
    </row>
    <row r="13" spans="1:13" x14ac:dyDescent="0.3">
      <c r="A13" s="29">
        <v>40710</v>
      </c>
      <c r="B13" s="29">
        <v>40714</v>
      </c>
      <c r="C13" s="26" t="s">
        <v>66</v>
      </c>
      <c r="D13" s="26" t="s">
        <v>18</v>
      </c>
      <c r="E13" s="26" t="s">
        <v>104</v>
      </c>
      <c r="F13" s="27">
        <v>277.2</v>
      </c>
      <c r="G13" s="27"/>
      <c r="H13" s="27">
        <f>F13+G13</f>
        <v>277.2</v>
      </c>
      <c r="I13" s="27"/>
      <c r="J13" s="27">
        <f>IF(G13=0,IF(D13="Y", (F13*$G$3)+(I13*$G$3),0), 0)</f>
        <v>0</v>
      </c>
      <c r="K13" s="27">
        <f>IF(H13&gt;0, 0, I13+J13)</f>
        <v>0</v>
      </c>
      <c r="L13" s="27">
        <f>L12-H13-K13</f>
        <v>54335.34</v>
      </c>
      <c r="M13" s="27"/>
    </row>
    <row r="14" spans="1:13" x14ac:dyDescent="0.3">
      <c r="A14" s="29">
        <v>40735</v>
      </c>
      <c r="B14" s="29">
        <v>40736</v>
      </c>
      <c r="C14" s="26" t="s">
        <v>106</v>
      </c>
      <c r="D14" s="26" t="s">
        <v>17</v>
      </c>
      <c r="E14" s="26" t="s">
        <v>95</v>
      </c>
      <c r="F14" s="27">
        <v>307</v>
      </c>
      <c r="G14" s="27"/>
      <c r="H14" s="27">
        <f>F14+G14</f>
        <v>307</v>
      </c>
      <c r="I14" s="27"/>
      <c r="J14" s="27">
        <f>IF(G14=0,IF(D14="Y", (F14*$G$3)+(I14*$G$3),0), 0)</f>
        <v>130.47499999999999</v>
      </c>
      <c r="K14" s="27">
        <f>IF(H14&gt;0, 0, I14+J14)</f>
        <v>0</v>
      </c>
      <c r="L14" s="27">
        <f>L13-H14-K14</f>
        <v>54028.34</v>
      </c>
      <c r="M14" s="27"/>
    </row>
    <row r="15" spans="1:13" x14ac:dyDescent="0.3">
      <c r="A15" s="29">
        <v>40735</v>
      </c>
      <c r="B15" s="29">
        <v>40736</v>
      </c>
      <c r="C15" s="26" t="s">
        <v>98</v>
      </c>
      <c r="D15" s="26" t="s">
        <v>17</v>
      </c>
      <c r="E15" s="26" t="s">
        <v>105</v>
      </c>
      <c r="F15" s="27">
        <v>-38</v>
      </c>
      <c r="G15" s="27"/>
      <c r="H15" s="27">
        <f>F15+G15</f>
        <v>-38</v>
      </c>
      <c r="I15" s="27"/>
      <c r="J15" s="27">
        <f>IF(G15=0,IF(D15="Y", (F15*$G$3)+(I15*$G$3),0), 0)</f>
        <v>-16.149999999999999</v>
      </c>
      <c r="K15" s="27">
        <v>0</v>
      </c>
      <c r="L15" s="27">
        <f>L14-H15-K15</f>
        <v>54066.34</v>
      </c>
      <c r="M15" s="27"/>
    </row>
    <row r="16" spans="1:13" x14ac:dyDescent="0.3">
      <c r="A16" s="29">
        <v>40736</v>
      </c>
      <c r="B16" s="29">
        <v>40737</v>
      </c>
      <c r="C16" s="26" t="s">
        <v>66</v>
      </c>
      <c r="D16" s="26" t="s">
        <v>18</v>
      </c>
      <c r="E16" s="26" t="s">
        <v>104</v>
      </c>
      <c r="F16" s="27">
        <v>439.8</v>
      </c>
      <c r="G16" s="27"/>
      <c r="H16" s="27">
        <f>F16+G16</f>
        <v>439.8</v>
      </c>
      <c r="I16" s="27"/>
      <c r="J16" s="27">
        <f>IF(G16=0,IF(D16="Y", (F16*$G$3)+(I16*$G$3),0), 0)</f>
        <v>0</v>
      </c>
      <c r="K16" s="27">
        <f>IF(H16&gt;0, 0, I16+J16)</f>
        <v>0</v>
      </c>
      <c r="L16" s="27">
        <f>L15-H16-K16</f>
        <v>53626.539999999994</v>
      </c>
      <c r="M16" s="27"/>
    </row>
    <row r="17" spans="1:13" x14ac:dyDescent="0.3">
      <c r="A17" s="29">
        <v>40739</v>
      </c>
      <c r="B17" s="29">
        <v>40742</v>
      </c>
      <c r="C17" s="26" t="s">
        <v>66</v>
      </c>
      <c r="D17" s="26" t="s">
        <v>18</v>
      </c>
      <c r="E17" s="26" t="s">
        <v>104</v>
      </c>
      <c r="F17" s="27">
        <v>412.73</v>
      </c>
      <c r="G17" s="27"/>
      <c r="H17" s="27">
        <f>F17+G17</f>
        <v>412.73</v>
      </c>
      <c r="I17" s="27"/>
      <c r="J17" s="27">
        <f>IF(G17=0,IF(D17="Y", (F17*$G$3)+(I17*$G$3),0), 0)</f>
        <v>0</v>
      </c>
      <c r="K17" s="27">
        <f>IF(H17&gt;0, 0, I17+J17)</f>
        <v>0</v>
      </c>
      <c r="L17" s="27">
        <f>L16-H17-K17</f>
        <v>53213.80999999999</v>
      </c>
      <c r="M17" s="27"/>
    </row>
    <row r="18" spans="1:13" x14ac:dyDescent="0.3">
      <c r="A18" s="29">
        <v>40739</v>
      </c>
      <c r="B18" s="29">
        <v>40742</v>
      </c>
      <c r="C18" s="26" t="s">
        <v>66</v>
      </c>
      <c r="D18" s="26" t="s">
        <v>18</v>
      </c>
      <c r="E18" s="26" t="s">
        <v>104</v>
      </c>
      <c r="F18" s="27">
        <v>339.33</v>
      </c>
      <c r="G18" s="27"/>
      <c r="H18" s="27">
        <f>F18+G18</f>
        <v>339.33</v>
      </c>
      <c r="I18" s="27"/>
      <c r="J18" s="27">
        <f>IF(G18=0,IF(D18="Y", (F18*$G$3)+(I18*$G$3),0), 0)</f>
        <v>0</v>
      </c>
      <c r="K18" s="27">
        <f>IF(H18&gt;0, 0, I18+J18)</f>
        <v>0</v>
      </c>
      <c r="L18" s="27">
        <f>L17-H18-K18</f>
        <v>52874.479999999989</v>
      </c>
      <c r="M18" s="27"/>
    </row>
    <row r="19" spans="1:13" x14ac:dyDescent="0.3">
      <c r="A19" s="29">
        <v>40755</v>
      </c>
      <c r="B19" s="29">
        <v>40764</v>
      </c>
      <c r="C19" s="26" t="s">
        <v>9</v>
      </c>
      <c r="D19" s="26" t="s">
        <v>17</v>
      </c>
      <c r="E19" s="26" t="s">
        <v>102</v>
      </c>
      <c r="F19" s="27">
        <v>141.32</v>
      </c>
      <c r="G19" s="27"/>
      <c r="H19" s="27">
        <f>F19+G19</f>
        <v>141.32</v>
      </c>
      <c r="I19" s="27"/>
      <c r="J19" s="27">
        <f>IF(G19=0,IF(D19="Y", (F19*$G$3)+(I19*$G$3),0), 0)</f>
        <v>60.060999999999993</v>
      </c>
      <c r="K19" s="27">
        <f>IF(H19&gt;0, 0, I19+J19)</f>
        <v>0</v>
      </c>
      <c r="L19" s="27">
        <f>L18-H19-K19</f>
        <v>52733.159999999989</v>
      </c>
      <c r="M19" s="27"/>
    </row>
    <row r="20" spans="1:13" x14ac:dyDescent="0.3">
      <c r="A20" s="29">
        <v>40755</v>
      </c>
      <c r="B20" s="29">
        <v>40764</v>
      </c>
      <c r="C20" s="26" t="s">
        <v>9</v>
      </c>
      <c r="D20" s="26" t="s">
        <v>17</v>
      </c>
      <c r="E20" s="26" t="s">
        <v>103</v>
      </c>
      <c r="F20" s="27">
        <v>517.6</v>
      </c>
      <c r="G20" s="27"/>
      <c r="H20" s="27">
        <f>F20+G20</f>
        <v>517.6</v>
      </c>
      <c r="I20" s="27"/>
      <c r="J20" s="27">
        <f>IF(G20=0,IF(D20="Y", (F20*$G$3)+(I20*$G$3),0), 0)</f>
        <v>219.98</v>
      </c>
      <c r="K20" s="27">
        <f>IF(H20&gt;0, 0, I20+J20)</f>
        <v>0</v>
      </c>
      <c r="L20" s="27">
        <f>L19-H20-K20</f>
        <v>52215.55999999999</v>
      </c>
      <c r="M20" s="27"/>
    </row>
    <row r="21" spans="1:13" x14ac:dyDescent="0.3">
      <c r="A21" s="29">
        <v>40755</v>
      </c>
      <c r="B21" s="29">
        <v>40764</v>
      </c>
      <c r="C21" s="26" t="s">
        <v>9</v>
      </c>
      <c r="D21" s="26" t="s">
        <v>17</v>
      </c>
      <c r="E21" s="26" t="s">
        <v>102</v>
      </c>
      <c r="F21" s="27">
        <v>698.92</v>
      </c>
      <c r="G21" s="27"/>
      <c r="H21" s="27">
        <f>F21+G21</f>
        <v>698.92</v>
      </c>
      <c r="I21" s="27"/>
      <c r="J21" s="27">
        <f>IF(G21=0,IF(D21="Y", (F21*$G$3)+(I21*$G$3),0), 0)</f>
        <v>297.041</v>
      </c>
      <c r="K21" s="27">
        <f>IF(H21&gt;0, 0, I21+J21)</f>
        <v>0</v>
      </c>
      <c r="L21" s="27">
        <f>L20-H21-K21</f>
        <v>51516.639999999992</v>
      </c>
      <c r="M21" s="27"/>
    </row>
    <row r="22" spans="1:13" x14ac:dyDescent="0.3">
      <c r="A22" s="29">
        <v>40755</v>
      </c>
      <c r="B22" s="29">
        <v>40764</v>
      </c>
      <c r="C22" s="26" t="s">
        <v>9</v>
      </c>
      <c r="D22" s="26" t="s">
        <v>17</v>
      </c>
      <c r="E22" s="26" t="s">
        <v>102</v>
      </c>
      <c r="F22" s="27">
        <v>98.17</v>
      </c>
      <c r="G22" s="27"/>
      <c r="H22" s="27">
        <f>F22+G22</f>
        <v>98.17</v>
      </c>
      <c r="I22" s="27"/>
      <c r="J22" s="27">
        <f>IF(G22=0,IF(D22="Y", (F22*$G$3)+(I22*$G$3),0), 0)</f>
        <v>41.722250000000003</v>
      </c>
      <c r="K22" s="27">
        <f>IF(H22&gt;0, 0, I22+J22)</f>
        <v>0</v>
      </c>
      <c r="L22" s="27">
        <f>L21-H22-K22</f>
        <v>51418.469999999994</v>
      </c>
      <c r="M22" s="27"/>
    </row>
    <row r="23" spans="1:13" x14ac:dyDescent="0.3">
      <c r="A23" s="29">
        <v>40755</v>
      </c>
      <c r="B23" s="29">
        <v>40764</v>
      </c>
      <c r="C23" s="26" t="s">
        <v>15</v>
      </c>
      <c r="D23" s="26" t="s">
        <v>18</v>
      </c>
      <c r="E23" s="26" t="s">
        <v>101</v>
      </c>
      <c r="F23" s="27">
        <v>0</v>
      </c>
      <c r="G23" s="27">
        <v>130.47999999999999</v>
      </c>
      <c r="H23" s="27">
        <f>F23+G23</f>
        <v>130.47999999999999</v>
      </c>
      <c r="I23" s="27"/>
      <c r="J23" s="27">
        <f>IF(G23=0,IF(D23="Y", (F23*$G$3)+(I23*$G$3),0), 0)</f>
        <v>0</v>
      </c>
      <c r="K23" s="27">
        <f>IF(H23&gt;0, 0, I23+J23)</f>
        <v>0</v>
      </c>
      <c r="L23" s="27">
        <f>L22-H23-K23</f>
        <v>51287.989999999991</v>
      </c>
      <c r="M23" s="27"/>
    </row>
    <row r="24" spans="1:13" x14ac:dyDescent="0.3">
      <c r="A24" s="29">
        <v>40755</v>
      </c>
      <c r="B24" s="29">
        <v>40764</v>
      </c>
      <c r="C24" s="26" t="s">
        <v>11</v>
      </c>
      <c r="D24" s="26" t="s">
        <v>17</v>
      </c>
      <c r="E24" s="32" t="s">
        <v>100</v>
      </c>
      <c r="F24" s="27">
        <v>624.39</v>
      </c>
      <c r="G24" s="27"/>
      <c r="H24" s="27">
        <f>F24+G24</f>
        <v>624.39</v>
      </c>
      <c r="I24" s="27"/>
      <c r="J24" s="27">
        <f>IF(G24=0,IF(D24="Y", (F24*$G$3)+(I24*$G$3),0), 0)</f>
        <v>265.36574999999999</v>
      </c>
      <c r="K24" s="27">
        <f>IF(H24&gt;0, 0, I24+J24)</f>
        <v>0</v>
      </c>
      <c r="L24" s="27">
        <f>L23-H24-K24</f>
        <v>50663.599999999991</v>
      </c>
      <c r="M24" s="27"/>
    </row>
    <row r="25" spans="1:13" x14ac:dyDescent="0.3">
      <c r="A25" s="29">
        <v>40779</v>
      </c>
      <c r="B25" s="29">
        <v>40779</v>
      </c>
      <c r="C25" s="26" t="s">
        <v>71</v>
      </c>
      <c r="D25" s="26" t="s">
        <v>17</v>
      </c>
      <c r="E25" s="26" t="s">
        <v>99</v>
      </c>
      <c r="F25" s="27">
        <v>42.12</v>
      </c>
      <c r="G25" s="27"/>
      <c r="H25" s="27">
        <f>F25+G25</f>
        <v>42.12</v>
      </c>
      <c r="I25" s="27"/>
      <c r="J25" s="27">
        <f>IF(G25=0,IF(D25="Y", (F25*$G$3)+(I25*$G$3),0), 0)</f>
        <v>17.901</v>
      </c>
      <c r="K25" s="27">
        <f>IF(H25&gt;0, 0, I25+J25)</f>
        <v>0</v>
      </c>
      <c r="L25" s="27">
        <f>L24-H25-K25</f>
        <v>50621.479999999989</v>
      </c>
      <c r="M25" s="27"/>
    </row>
    <row r="26" spans="1:13" s="31" customFormat="1" x14ac:dyDescent="0.3">
      <c r="A26" s="29">
        <v>40772</v>
      </c>
      <c r="B26" s="29">
        <v>40772</v>
      </c>
      <c r="C26" s="26" t="s">
        <v>98</v>
      </c>
      <c r="D26" s="26" t="s">
        <v>17</v>
      </c>
      <c r="E26" s="26" t="s">
        <v>97</v>
      </c>
      <c r="F26" s="27">
        <v>-4</v>
      </c>
      <c r="G26" s="27"/>
      <c r="H26" s="27">
        <f>F26+G26</f>
        <v>-4</v>
      </c>
      <c r="I26" s="27"/>
      <c r="J26" s="27">
        <f>IF(G26=0,IF(D26="Y", (F26*$G$3)+(I26*$G$3),0), 0)</f>
        <v>-1.7</v>
      </c>
      <c r="K26" s="27">
        <v>0</v>
      </c>
      <c r="L26" s="27">
        <f>L25-H26-K26</f>
        <v>50625.479999999989</v>
      </c>
      <c r="M26" s="27"/>
    </row>
    <row r="27" spans="1:13" x14ac:dyDescent="0.3">
      <c r="A27" s="29"/>
      <c r="B27" s="29"/>
      <c r="C27" s="26"/>
      <c r="D27" s="26"/>
      <c r="E27" s="26"/>
      <c r="F27" s="27"/>
      <c r="G27" s="27"/>
      <c r="H27" s="27">
        <f>F27+G27</f>
        <v>0</v>
      </c>
      <c r="I27" s="27"/>
      <c r="J27" s="27">
        <f>IF(G27=0,IF(D27="Y", (F27*$G$3)+(I27*$G$3),0), 0)</f>
        <v>0</v>
      </c>
      <c r="K27" s="27">
        <f>IF(H27&gt;0, 0, I27+J27)</f>
        <v>0</v>
      </c>
      <c r="L27" s="27">
        <f>L26-H27-K27</f>
        <v>50625.479999999989</v>
      </c>
      <c r="M27" s="27"/>
    </row>
    <row r="28" spans="1:13" x14ac:dyDescent="0.3">
      <c r="A28" s="29">
        <v>40760</v>
      </c>
      <c r="B28" s="29">
        <v>40764</v>
      </c>
      <c r="C28" s="26" t="s">
        <v>66</v>
      </c>
      <c r="D28" s="26" t="s">
        <v>18</v>
      </c>
      <c r="E28" s="26" t="s">
        <v>96</v>
      </c>
      <c r="F28" s="27">
        <v>182</v>
      </c>
      <c r="G28" s="27"/>
      <c r="H28" s="27">
        <f>F28+G28</f>
        <v>182</v>
      </c>
      <c r="I28" s="27"/>
      <c r="J28" s="27">
        <f>IF(G28=0,IF(D28="Y", (F28*$G$3)+(I28*$G$3),0), 0)</f>
        <v>0</v>
      </c>
      <c r="K28" s="27">
        <f>IF(H28&gt;0, 0, I28+J28)</f>
        <v>0</v>
      </c>
      <c r="L28" s="27">
        <f>L27-H28-K28</f>
        <v>50443.479999999989</v>
      </c>
      <c r="M28" s="27"/>
    </row>
    <row r="29" spans="1:13" x14ac:dyDescent="0.3">
      <c r="A29" s="29">
        <v>40764</v>
      </c>
      <c r="B29" s="29">
        <v>40766</v>
      </c>
      <c r="C29" s="26" t="s">
        <v>66</v>
      </c>
      <c r="D29" s="26" t="s">
        <v>18</v>
      </c>
      <c r="E29" s="26" t="s">
        <v>96</v>
      </c>
      <c r="F29" s="27">
        <v>220.4</v>
      </c>
      <c r="G29" s="27"/>
      <c r="H29" s="27">
        <f>F29+G29</f>
        <v>220.4</v>
      </c>
      <c r="I29" s="27"/>
      <c r="J29" s="27">
        <f>IF(G29=0,IF(D29="Y", (F29*$G$3)+(I29*$G$3),0), 0)</f>
        <v>0</v>
      </c>
      <c r="K29" s="27">
        <f>IF(H29&gt;0, 0, I29+J29)</f>
        <v>0</v>
      </c>
      <c r="L29" s="27">
        <f>L28-H29-K29</f>
        <v>50223.079999999987</v>
      </c>
      <c r="M29" s="27"/>
    </row>
    <row r="30" spans="1:13" x14ac:dyDescent="0.3">
      <c r="A30" s="29">
        <v>40766</v>
      </c>
      <c r="B30" s="29">
        <v>40767</v>
      </c>
      <c r="C30" s="26" t="s">
        <v>66</v>
      </c>
      <c r="D30" s="26" t="s">
        <v>18</v>
      </c>
      <c r="E30" s="26" t="s">
        <v>95</v>
      </c>
      <c r="F30" s="27">
        <v>225</v>
      </c>
      <c r="G30" s="27"/>
      <c r="H30" s="27">
        <f>F30+G30</f>
        <v>225</v>
      </c>
      <c r="I30" s="27"/>
      <c r="J30" s="27">
        <f>IF(G30=0,IF(D30="Y", (F30*$G$3)+(I30*$G$3),0), 0)</f>
        <v>0</v>
      </c>
      <c r="K30" s="27">
        <f>IF(H30&gt;0, 0, I30+J30)</f>
        <v>0</v>
      </c>
      <c r="L30" s="27">
        <f>L29-H30-K30</f>
        <v>49998.079999999987</v>
      </c>
      <c r="M30" s="27"/>
    </row>
    <row r="31" spans="1:13" x14ac:dyDescent="0.3">
      <c r="A31" s="29">
        <v>40766</v>
      </c>
      <c r="B31" s="29">
        <v>40767</v>
      </c>
      <c r="C31" s="26" t="s">
        <v>66</v>
      </c>
      <c r="D31" s="26" t="s">
        <v>18</v>
      </c>
      <c r="E31" s="26" t="s">
        <v>95</v>
      </c>
      <c r="F31" s="27">
        <v>225</v>
      </c>
      <c r="G31" s="27"/>
      <c r="H31" s="27">
        <f>F31+G31</f>
        <v>225</v>
      </c>
      <c r="I31" s="27"/>
      <c r="J31" s="27">
        <f>IF(G31=0,IF(D31="Y", (F31*$G$3)+(I31*$G$3),0), 0)</f>
        <v>0</v>
      </c>
      <c r="K31" s="27">
        <f>IF(H31&gt;0, 0, I31+J31)</f>
        <v>0</v>
      </c>
      <c r="L31" s="27">
        <f>L30-H31-K31</f>
        <v>49773.079999999987</v>
      </c>
      <c r="M31" s="27"/>
    </row>
    <row r="32" spans="1:13" x14ac:dyDescent="0.3">
      <c r="A32" s="29">
        <v>40766</v>
      </c>
      <c r="B32" s="29">
        <v>40767</v>
      </c>
      <c r="C32" s="26" t="s">
        <v>66</v>
      </c>
      <c r="D32" s="26" t="s">
        <v>18</v>
      </c>
      <c r="E32" s="26" t="s">
        <v>95</v>
      </c>
      <c r="F32" s="27">
        <v>225</v>
      </c>
      <c r="G32" s="27"/>
      <c r="H32" s="27">
        <f>F32+G32</f>
        <v>225</v>
      </c>
      <c r="I32" s="27"/>
      <c r="J32" s="27">
        <f>IF(G32=0,IF(D32="Y", (F32*$G$3)+(I32*$G$3),0), 0)</f>
        <v>0</v>
      </c>
      <c r="K32" s="27">
        <f>IF(H32&gt;0, 0, I32+J32)</f>
        <v>0</v>
      </c>
      <c r="L32" s="27">
        <f>L31-H32-K32</f>
        <v>49548.079999999987</v>
      </c>
      <c r="M32" s="27"/>
    </row>
    <row r="33" spans="1:13" x14ac:dyDescent="0.3">
      <c r="A33" s="29">
        <v>40766</v>
      </c>
      <c r="B33" s="29">
        <v>40767</v>
      </c>
      <c r="C33" s="26" t="s">
        <v>66</v>
      </c>
      <c r="D33" s="26" t="s">
        <v>18</v>
      </c>
      <c r="E33" s="26" t="s">
        <v>95</v>
      </c>
      <c r="F33" s="27">
        <v>175</v>
      </c>
      <c r="G33" s="27"/>
      <c r="H33" s="27">
        <f>F33+G33</f>
        <v>175</v>
      </c>
      <c r="I33" s="27"/>
      <c r="J33" s="27">
        <f>IF(G33=0,IF(D33="Y", (F33*$G$3)+(I33*$G$3),0), 0)</f>
        <v>0</v>
      </c>
      <c r="K33" s="27">
        <f>IF(H33&gt;0, 0, I33+J33)</f>
        <v>0</v>
      </c>
      <c r="L33" s="27">
        <f>L32-H33-K33</f>
        <v>49373.079999999987</v>
      </c>
      <c r="M33" s="27"/>
    </row>
    <row r="34" spans="1:13" x14ac:dyDescent="0.3">
      <c r="A34" s="29">
        <v>40786</v>
      </c>
      <c r="B34" s="29">
        <v>40793</v>
      </c>
      <c r="C34" s="26" t="s">
        <v>9</v>
      </c>
      <c r="D34" s="26" t="s">
        <v>17</v>
      </c>
      <c r="E34" s="26" t="s">
        <v>94</v>
      </c>
      <c r="F34" s="27">
        <v>479.54</v>
      </c>
      <c r="G34" s="27"/>
      <c r="H34" s="27">
        <f>F34+G34</f>
        <v>479.54</v>
      </c>
      <c r="I34" s="27"/>
      <c r="J34" s="27">
        <f>IF(G34=0,IF(D34="Y", (F34*$G$3)+(I34*$G$3),0), 0)</f>
        <v>203.80449999999999</v>
      </c>
      <c r="K34" s="27">
        <f>IF(H34&gt;0, 0, I34+J34)</f>
        <v>0</v>
      </c>
      <c r="L34" s="27">
        <f>L33-H34-K34</f>
        <v>48893.539999999986</v>
      </c>
      <c r="M34" s="27"/>
    </row>
    <row r="35" spans="1:13" x14ac:dyDescent="0.3">
      <c r="A35" s="29">
        <v>40786</v>
      </c>
      <c r="B35" s="29">
        <v>40793</v>
      </c>
      <c r="C35" s="26" t="s">
        <v>9</v>
      </c>
      <c r="D35" s="26" t="s">
        <v>17</v>
      </c>
      <c r="E35" s="26" t="s">
        <v>93</v>
      </c>
      <c r="F35" s="27">
        <v>497.92</v>
      </c>
      <c r="G35" s="27"/>
      <c r="H35" s="27">
        <f>F35+G35</f>
        <v>497.92</v>
      </c>
      <c r="I35" s="27"/>
      <c r="J35" s="27">
        <f>IF(G35=0,IF(D35="Y", (F35*$G$3)+(I35*$G$3),0), 0)</f>
        <v>211.61600000000001</v>
      </c>
      <c r="K35" s="27">
        <f>IF(H35&gt;0, 0, I35+J35)</f>
        <v>0</v>
      </c>
      <c r="L35" s="27">
        <f>L34-H35-K35</f>
        <v>48395.619999999988</v>
      </c>
      <c r="M35" s="27"/>
    </row>
    <row r="36" spans="1:13" x14ac:dyDescent="0.3">
      <c r="A36" s="29">
        <v>40786</v>
      </c>
      <c r="B36" s="29">
        <v>40793</v>
      </c>
      <c r="C36" s="26" t="s">
        <v>9</v>
      </c>
      <c r="D36" s="26" t="s">
        <v>17</v>
      </c>
      <c r="E36" s="26" t="s">
        <v>94</v>
      </c>
      <c r="F36" s="27">
        <f>31.68+1.47</f>
        <v>33.15</v>
      </c>
      <c r="G36" s="27"/>
      <c r="H36" s="27">
        <f>F36+G36</f>
        <v>33.15</v>
      </c>
      <c r="I36" s="27"/>
      <c r="J36" s="27">
        <f>IF(G36=0,IF(D36="Y", (F36*$G$3)+(I36*$G$3),0), 0)</f>
        <v>14.088749999999999</v>
      </c>
      <c r="K36" s="27">
        <f>IF(H36&gt;0, 0, I36+J36)</f>
        <v>0</v>
      </c>
      <c r="L36" s="27">
        <f>L35-H36-K36</f>
        <v>48362.469999999987</v>
      </c>
      <c r="M36" s="27"/>
    </row>
    <row r="37" spans="1:13" x14ac:dyDescent="0.3">
      <c r="A37" s="29">
        <v>40786</v>
      </c>
      <c r="B37" s="29">
        <v>40793</v>
      </c>
      <c r="C37" s="26" t="s">
        <v>9</v>
      </c>
      <c r="D37" s="26" t="s">
        <v>17</v>
      </c>
      <c r="E37" s="26" t="s">
        <v>93</v>
      </c>
      <c r="F37" s="27">
        <v>28.11</v>
      </c>
      <c r="G37" s="27"/>
      <c r="H37" s="27">
        <f>F37+G37</f>
        <v>28.11</v>
      </c>
      <c r="I37" s="27"/>
      <c r="J37" s="27">
        <f>IF(G37=0,IF(D37="Y", (F37*$G$3)+(I37*$G$3),0), 0)</f>
        <v>11.94675</v>
      </c>
      <c r="K37" s="27">
        <f>IF(H37&gt;0, 0, I37+J37)</f>
        <v>0</v>
      </c>
      <c r="L37" s="27">
        <f>L36-H37-K37</f>
        <v>48334.359999999986</v>
      </c>
      <c r="M37" s="26"/>
    </row>
    <row r="38" spans="1:13" x14ac:dyDescent="0.3">
      <c r="A38" s="29">
        <v>40786</v>
      </c>
      <c r="B38" s="29">
        <v>40786</v>
      </c>
      <c r="C38" s="26" t="s">
        <v>15</v>
      </c>
      <c r="D38" s="26" t="s">
        <v>18</v>
      </c>
      <c r="E38" s="26" t="s">
        <v>92</v>
      </c>
      <c r="F38" s="26"/>
      <c r="G38" s="27">
        <v>866.3</v>
      </c>
      <c r="H38" s="27">
        <f>F38+G38</f>
        <v>866.3</v>
      </c>
      <c r="I38" s="27"/>
      <c r="J38" s="27">
        <f>IF(G38=0,IF(D38="Y", (F38*$G$3)+(I38*$G$3),0), 0)</f>
        <v>0</v>
      </c>
      <c r="K38" s="27">
        <f>IF(H38&gt;0, 0, I38+J38)</f>
        <v>0</v>
      </c>
      <c r="L38" s="27">
        <f>L37-H38-K38</f>
        <v>47468.059999999983</v>
      </c>
      <c r="M38" s="26"/>
    </row>
    <row r="39" spans="1:13" x14ac:dyDescent="0.3">
      <c r="A39" s="29">
        <v>40787</v>
      </c>
      <c r="B39" s="29">
        <v>40791</v>
      </c>
      <c r="C39" s="26" t="s">
        <v>61</v>
      </c>
      <c r="D39" s="26" t="s">
        <v>17</v>
      </c>
      <c r="E39" s="26" t="s">
        <v>91</v>
      </c>
      <c r="F39" s="27">
        <v>51</v>
      </c>
      <c r="G39" s="27"/>
      <c r="H39" s="27">
        <f>F39+G39</f>
        <v>51</v>
      </c>
      <c r="I39" s="27"/>
      <c r="J39" s="27">
        <f>IF(G39=0,IF(D39="Y", (F39*$G$3)+(I39*$G$3),0), 0)</f>
        <v>21.675000000000001</v>
      </c>
      <c r="K39" s="27">
        <f>IF(H39&gt;0, 0, I39+J39)</f>
        <v>0</v>
      </c>
      <c r="L39" s="27">
        <f>L38-H39-K39</f>
        <v>47417.059999999983</v>
      </c>
      <c r="M39" s="26"/>
    </row>
    <row r="40" spans="1:13" x14ac:dyDescent="0.3">
      <c r="A40" s="29">
        <v>40787</v>
      </c>
      <c r="B40" s="29">
        <v>40791</v>
      </c>
      <c r="C40" s="26" t="s">
        <v>61</v>
      </c>
      <c r="D40" s="26" t="s">
        <v>17</v>
      </c>
      <c r="E40" s="26" t="s">
        <v>90</v>
      </c>
      <c r="F40" s="27">
        <v>45.95</v>
      </c>
      <c r="G40" s="27"/>
      <c r="H40" s="27">
        <f>F40+G40</f>
        <v>45.95</v>
      </c>
      <c r="I40" s="27"/>
      <c r="J40" s="27">
        <f>IF(G40=0,IF(D40="Y", (F40*$G$3)+(I40*$G$3),0), 0)</f>
        <v>19.528750000000002</v>
      </c>
      <c r="K40" s="27">
        <f>IF(H40&gt;0, 0, I40+J40)</f>
        <v>0</v>
      </c>
      <c r="L40" s="27">
        <f>L39-H40-K40</f>
        <v>47371.109999999986</v>
      </c>
      <c r="M40" s="26"/>
    </row>
    <row r="41" spans="1:13" x14ac:dyDescent="0.3">
      <c r="A41" s="29">
        <v>40787</v>
      </c>
      <c r="B41" s="29">
        <v>40791</v>
      </c>
      <c r="C41" s="26" t="s">
        <v>89</v>
      </c>
      <c r="D41" s="26" t="s">
        <v>17</v>
      </c>
      <c r="E41" s="26" t="s">
        <v>88</v>
      </c>
      <c r="F41" s="27">
        <v>476.28</v>
      </c>
      <c r="G41" s="27"/>
      <c r="H41" s="27">
        <f>F41+G41</f>
        <v>476.28</v>
      </c>
      <c r="I41" s="27"/>
      <c r="J41" s="27">
        <f>IF(G41=0,IF(D41="Y", (F41*$G$3)+(I41*$G$3),0), 0)</f>
        <v>202.41899999999998</v>
      </c>
      <c r="K41" s="27">
        <f>IF(H41&gt;0, 0, I41+J41)</f>
        <v>0</v>
      </c>
      <c r="L41" s="27">
        <f>L40-H41-K41</f>
        <v>46894.829999999987</v>
      </c>
      <c r="M41" s="26"/>
    </row>
    <row r="42" spans="1:13" x14ac:dyDescent="0.3">
      <c r="A42" s="29">
        <v>40787</v>
      </c>
      <c r="B42" s="29">
        <v>40792</v>
      </c>
      <c r="C42" s="26" t="s">
        <v>87</v>
      </c>
      <c r="D42" s="26" t="s">
        <v>17</v>
      </c>
      <c r="E42" s="26" t="s">
        <v>86</v>
      </c>
      <c r="F42" s="27">
        <v>248.67</v>
      </c>
      <c r="G42" s="27"/>
      <c r="H42" s="27">
        <f>F42+G42</f>
        <v>248.67</v>
      </c>
      <c r="I42" s="27"/>
      <c r="J42" s="27">
        <f>IF(G42=0,IF(D42="Y", (F42*$G$3)+(I42*$G$3),0), 0)</f>
        <v>105.68474999999999</v>
      </c>
      <c r="K42" s="27">
        <f>IF(H42&gt;0, 0, I42+J42)</f>
        <v>0</v>
      </c>
      <c r="L42" s="27">
        <f>L41-H42-K42</f>
        <v>46646.159999999989</v>
      </c>
      <c r="M42" s="26"/>
    </row>
    <row r="43" spans="1:13" x14ac:dyDescent="0.3">
      <c r="A43" s="29">
        <v>40788</v>
      </c>
      <c r="B43" s="29">
        <v>40793</v>
      </c>
      <c r="C43" s="26" t="s">
        <v>85</v>
      </c>
      <c r="D43" s="26" t="s">
        <v>17</v>
      </c>
      <c r="E43" s="26" t="s">
        <v>84</v>
      </c>
      <c r="F43" s="27">
        <v>75</v>
      </c>
      <c r="G43" s="27"/>
      <c r="H43" s="27">
        <f>F43+G43</f>
        <v>75</v>
      </c>
      <c r="I43" s="27"/>
      <c r="J43" s="27">
        <f>IF(G43=0,IF(D43="Y", (F43*$G$3)+(I43*$G$3),0), 0)</f>
        <v>31.875</v>
      </c>
      <c r="K43" s="27">
        <f>IF(H43&gt;0, 0, I43+J43)</f>
        <v>0</v>
      </c>
      <c r="L43" s="27">
        <f>L42-H43-K43</f>
        <v>46571.159999999989</v>
      </c>
      <c r="M43" s="26"/>
    </row>
    <row r="44" spans="1:13" x14ac:dyDescent="0.3">
      <c r="A44" s="29">
        <v>40786</v>
      </c>
      <c r="B44" s="29">
        <v>40798</v>
      </c>
      <c r="C44" s="26" t="s">
        <v>64</v>
      </c>
      <c r="D44" s="26" t="s">
        <v>17</v>
      </c>
      <c r="E44" s="26" t="s">
        <v>83</v>
      </c>
      <c r="F44" s="27">
        <v>16.64</v>
      </c>
      <c r="G44" s="27"/>
      <c r="H44" s="27">
        <f>F44+G44</f>
        <v>16.64</v>
      </c>
      <c r="I44" s="27"/>
      <c r="J44" s="27">
        <f>IF(G44=0,IF(D44="Y", (F44*$G$3)+(I44*$G$3),0), 0)</f>
        <v>7.0720000000000001</v>
      </c>
      <c r="K44" s="27">
        <f>IF(H44&gt;0, 0, I44+J44)</f>
        <v>0</v>
      </c>
      <c r="L44" s="27">
        <f>L43-H44-K44</f>
        <v>46554.51999999999</v>
      </c>
      <c r="M44" s="26"/>
    </row>
    <row r="45" spans="1:13" x14ac:dyDescent="0.3">
      <c r="A45" s="29">
        <v>40802</v>
      </c>
      <c r="B45" s="29">
        <v>40802</v>
      </c>
      <c r="C45" s="26" t="s">
        <v>66</v>
      </c>
      <c r="D45" s="26" t="s">
        <v>18</v>
      </c>
      <c r="E45" s="26" t="s">
        <v>76</v>
      </c>
      <c r="F45" s="27">
        <v>681.51</v>
      </c>
      <c r="G45" s="27"/>
      <c r="H45" s="27">
        <f>F45+G45</f>
        <v>681.51</v>
      </c>
      <c r="I45" s="27"/>
      <c r="J45" s="27">
        <f>IF(G45=0,IF(D45="Y", (F45*$G$3)+(I45*$G$3),0), 0)</f>
        <v>0</v>
      </c>
      <c r="K45" s="27">
        <f>IF(H45&gt;0, 0, I45+J45)</f>
        <v>0</v>
      </c>
      <c r="L45" s="27">
        <f>L44-H45-K45</f>
        <v>45873.009999999987</v>
      </c>
      <c r="M45" s="26"/>
    </row>
    <row r="46" spans="1:13" x14ac:dyDescent="0.3">
      <c r="A46" s="29">
        <v>40812</v>
      </c>
      <c r="B46" s="29">
        <v>40812</v>
      </c>
      <c r="C46" s="26" t="s">
        <v>66</v>
      </c>
      <c r="D46" s="26" t="s">
        <v>18</v>
      </c>
      <c r="E46" s="26" t="s">
        <v>76</v>
      </c>
      <c r="F46" s="27">
        <v>1154.44</v>
      </c>
      <c r="G46" s="27"/>
      <c r="H46" s="27">
        <f>F46+G46</f>
        <v>1154.44</v>
      </c>
      <c r="I46" s="27"/>
      <c r="J46" s="27">
        <f>IF(G46=0,IF(D46="Y", (F46*$G$3)+(I46*$G$3),0), 0)</f>
        <v>0</v>
      </c>
      <c r="K46" s="27">
        <f>IF(H46&gt;0, 0, I46+J46)</f>
        <v>0</v>
      </c>
      <c r="L46" s="27">
        <f>L45-H46-K46</f>
        <v>44718.569999999985</v>
      </c>
      <c r="M46" s="26"/>
    </row>
    <row r="47" spans="1:13" x14ac:dyDescent="0.3">
      <c r="A47" s="29">
        <v>40812</v>
      </c>
      <c r="B47" s="29">
        <v>40812</v>
      </c>
      <c r="C47" s="26" t="s">
        <v>66</v>
      </c>
      <c r="D47" s="26" t="s">
        <v>18</v>
      </c>
      <c r="E47" s="26" t="s">
        <v>76</v>
      </c>
      <c r="F47" s="27">
        <v>646.14</v>
      </c>
      <c r="G47" s="27"/>
      <c r="H47" s="27">
        <f>F47+G47</f>
        <v>646.14</v>
      </c>
      <c r="I47" s="27"/>
      <c r="J47" s="27">
        <f>IF(G47=0,IF(D47="Y", (F47*$G$3)+(I47*$G$3),0), 0)</f>
        <v>0</v>
      </c>
      <c r="K47" s="27">
        <f>IF(H47&gt;0, 0, I47+J47)</f>
        <v>0</v>
      </c>
      <c r="L47" s="27">
        <f>L46-H47-K47</f>
        <v>44072.429999999986</v>
      </c>
      <c r="M47" s="26"/>
    </row>
    <row r="48" spans="1:13" x14ac:dyDescent="0.3">
      <c r="A48" s="29">
        <v>40816</v>
      </c>
      <c r="B48" s="29">
        <v>40816</v>
      </c>
      <c r="C48" s="26" t="s">
        <v>11</v>
      </c>
      <c r="D48" s="26" t="s">
        <v>17</v>
      </c>
      <c r="E48" s="30">
        <v>40787</v>
      </c>
      <c r="F48" s="27">
        <v>460.53</v>
      </c>
      <c r="G48" s="27"/>
      <c r="H48" s="27">
        <f>F48+G48</f>
        <v>460.53</v>
      </c>
      <c r="I48" s="27"/>
      <c r="J48" s="27">
        <f>IF(G48=0,IF(D48="Y", (F48*$G$3)+(I48*$G$3),0), 0)</f>
        <v>195.72524999999999</v>
      </c>
      <c r="K48" s="27">
        <f>IF(H48&gt;0, 0, I48+J48)</f>
        <v>0</v>
      </c>
      <c r="L48" s="27">
        <f>L47-H48-K48</f>
        <v>43611.899999999987</v>
      </c>
      <c r="M48" s="26"/>
    </row>
    <row r="49" spans="1:13" x14ac:dyDescent="0.3">
      <c r="A49" s="29">
        <v>40816</v>
      </c>
      <c r="B49" s="29">
        <v>40816</v>
      </c>
      <c r="C49" s="26" t="s">
        <v>15</v>
      </c>
      <c r="D49" s="26" t="s">
        <v>18</v>
      </c>
      <c r="E49" s="26" t="s">
        <v>82</v>
      </c>
      <c r="F49" s="26"/>
      <c r="G49" s="27">
        <v>1011.48</v>
      </c>
      <c r="H49" s="27">
        <f>F49+G49</f>
        <v>1011.48</v>
      </c>
      <c r="I49" s="27"/>
      <c r="J49" s="27">
        <f>IF(G49=0,IF(D49="Y", (F49*$G$3)+(I49*$G$3),0), 0)</f>
        <v>0</v>
      </c>
      <c r="K49" s="27">
        <f>IF(H49&gt;0, 0, I49+J49)</f>
        <v>0</v>
      </c>
      <c r="L49" s="27">
        <f>L48-H49-K49</f>
        <v>42600.419999999984</v>
      </c>
      <c r="M49" s="26"/>
    </row>
    <row r="50" spans="1:13" x14ac:dyDescent="0.3">
      <c r="A50" s="29">
        <v>40819</v>
      </c>
      <c r="B50" s="29">
        <v>40819</v>
      </c>
      <c r="C50" s="26" t="s">
        <v>81</v>
      </c>
      <c r="D50" s="26" t="s">
        <v>17</v>
      </c>
      <c r="E50" s="26" t="s">
        <v>80</v>
      </c>
      <c r="F50" s="27">
        <v>234.81</v>
      </c>
      <c r="G50" s="27"/>
      <c r="H50" s="27">
        <f>F50+G50</f>
        <v>234.81</v>
      </c>
      <c r="I50" s="27"/>
      <c r="J50" s="27">
        <f>IF(G50=0,IF(D50="Y", (F50*$G$3)+(I50*$G$3),0), 0)</f>
        <v>99.794250000000005</v>
      </c>
      <c r="K50" s="27">
        <f>IF(H50&gt;0, 0, I50+J50)</f>
        <v>0</v>
      </c>
      <c r="L50" s="27">
        <f>L49-H50-K50</f>
        <v>42365.609999999986</v>
      </c>
      <c r="M50" s="26"/>
    </row>
    <row r="51" spans="1:13" x14ac:dyDescent="0.3">
      <c r="A51" s="29">
        <v>40819</v>
      </c>
      <c r="B51" s="29">
        <v>40819</v>
      </c>
      <c r="C51" s="26" t="s">
        <v>81</v>
      </c>
      <c r="D51" s="26" t="s">
        <v>17</v>
      </c>
      <c r="E51" s="26" t="s">
        <v>80</v>
      </c>
      <c r="F51" s="27">
        <v>116.89</v>
      </c>
      <c r="G51" s="27"/>
      <c r="H51" s="27">
        <f>F51+G51</f>
        <v>116.89</v>
      </c>
      <c r="I51" s="27"/>
      <c r="J51" s="27">
        <f>IF(G51=0,IF(D51="Y", (F51*$G$3)+(I51*$G$3),0), 0)</f>
        <v>49.678249999999998</v>
      </c>
      <c r="K51" s="27">
        <f>IF(H51&gt;0, 0, I51+J51)</f>
        <v>0</v>
      </c>
      <c r="L51" s="27">
        <f>L50-H51-K51</f>
        <v>42248.719999999987</v>
      </c>
      <c r="M51" s="26"/>
    </row>
    <row r="52" spans="1:13" x14ac:dyDescent="0.3">
      <c r="A52" s="29">
        <v>40828</v>
      </c>
      <c r="B52" s="29">
        <v>40828</v>
      </c>
      <c r="C52" s="26" t="s">
        <v>66</v>
      </c>
      <c r="D52" s="26" t="s">
        <v>18</v>
      </c>
      <c r="E52" s="26" t="s">
        <v>76</v>
      </c>
      <c r="F52" s="27">
        <f>1028.54+281+782.22</f>
        <v>2091.7600000000002</v>
      </c>
      <c r="G52" s="27"/>
      <c r="H52" s="27">
        <f>F52+G52</f>
        <v>2091.7600000000002</v>
      </c>
      <c r="I52" s="27"/>
      <c r="J52" s="27">
        <f>IF(G52=0,IF(D52="Y", (F52*$G$3)+(I52*$G$3),0), 0)</f>
        <v>0</v>
      </c>
      <c r="K52" s="27">
        <f>IF(H52&gt;0, 0, I52+J52)</f>
        <v>0</v>
      </c>
      <c r="L52" s="27">
        <f>L51-H52-K52</f>
        <v>40156.959999999985</v>
      </c>
      <c r="M52" s="26"/>
    </row>
    <row r="53" spans="1:13" x14ac:dyDescent="0.3">
      <c r="A53" s="29">
        <v>40823</v>
      </c>
      <c r="B53" s="29">
        <v>40827</v>
      </c>
      <c r="C53" s="26" t="s">
        <v>9</v>
      </c>
      <c r="D53" s="26" t="s">
        <v>17</v>
      </c>
      <c r="E53" s="26" t="s">
        <v>79</v>
      </c>
      <c r="F53" s="27">
        <v>231.09</v>
      </c>
      <c r="G53" s="27"/>
      <c r="H53" s="27">
        <f>F53+G53</f>
        <v>231.09</v>
      </c>
      <c r="I53" s="27"/>
      <c r="J53" s="27">
        <f>IF(G53=0,IF(D53="Y", (F53*$G$3)+(I53*$G$3),0), 0)</f>
        <v>98.213250000000002</v>
      </c>
      <c r="K53" s="27">
        <f>IF(H53&gt;0, 0, I53+J53)</f>
        <v>0</v>
      </c>
      <c r="L53" s="27">
        <f>L52-H53-K53</f>
        <v>39925.869999999988</v>
      </c>
      <c r="M53" s="26"/>
    </row>
    <row r="54" spans="1:13" x14ac:dyDescent="0.3">
      <c r="A54" s="29">
        <v>40816</v>
      </c>
      <c r="B54" s="29">
        <v>40827</v>
      </c>
      <c r="C54" s="26" t="s">
        <v>9</v>
      </c>
      <c r="D54" s="26" t="s">
        <v>17</v>
      </c>
      <c r="E54" s="26" t="s">
        <v>79</v>
      </c>
      <c r="F54" s="27">
        <v>30.18</v>
      </c>
      <c r="G54" s="27"/>
      <c r="H54" s="27">
        <f>F54+G54</f>
        <v>30.18</v>
      </c>
      <c r="I54" s="27"/>
      <c r="J54" s="27">
        <f>IF(G54=0,IF(D54="Y", (F54*$G$3)+(I54*$G$3),0), 0)</f>
        <v>12.826499999999999</v>
      </c>
      <c r="K54" s="27">
        <f>IF(H54&gt;0, 0, I54+J54)</f>
        <v>0</v>
      </c>
      <c r="L54" s="27">
        <f>L53-H54-K54</f>
        <v>39895.689999999988</v>
      </c>
      <c r="M54" s="26"/>
    </row>
    <row r="55" spans="1:13" x14ac:dyDescent="0.3">
      <c r="A55" s="29">
        <v>40826</v>
      </c>
      <c r="B55" s="29">
        <v>40826</v>
      </c>
      <c r="C55" s="26" t="s">
        <v>11</v>
      </c>
      <c r="D55" s="26" t="s">
        <v>17</v>
      </c>
      <c r="E55" s="30">
        <v>40817</v>
      </c>
      <c r="F55" s="27">
        <v>195.5</v>
      </c>
      <c r="G55" s="27"/>
      <c r="H55" s="27">
        <f>F55+G55</f>
        <v>195.5</v>
      </c>
      <c r="I55" s="27"/>
      <c r="J55" s="27">
        <f>IF(G55=0,IF(D55="Y", (F55*$G$3)+(I55*$G$3),0), 0)</f>
        <v>83.087499999999991</v>
      </c>
      <c r="K55" s="27">
        <f>IF(H55&gt;0, 0, I55+J55)</f>
        <v>0</v>
      </c>
      <c r="L55" s="27">
        <f>L54-H55-K55</f>
        <v>39700.189999999988</v>
      </c>
      <c r="M55" s="26"/>
    </row>
    <row r="56" spans="1:13" x14ac:dyDescent="0.3">
      <c r="A56" s="29">
        <v>40847</v>
      </c>
      <c r="B56" s="29">
        <v>40847</v>
      </c>
      <c r="C56" s="26" t="s">
        <v>15</v>
      </c>
      <c r="D56" s="26" t="s">
        <v>18</v>
      </c>
      <c r="E56" s="26" t="s">
        <v>78</v>
      </c>
      <c r="F56" s="27"/>
      <c r="G56" s="27">
        <v>375.47</v>
      </c>
      <c r="H56" s="27">
        <f>F56+G56</f>
        <v>375.47</v>
      </c>
      <c r="I56" s="27"/>
      <c r="J56" s="27">
        <f>IF(G56=0,IF(D56="Y", (F56*$G$3)+(I56*$G$3),0), 0)</f>
        <v>0</v>
      </c>
      <c r="K56" s="27">
        <f>IF(H56&gt;0, 0, I56+J56)</f>
        <v>0</v>
      </c>
      <c r="L56" s="27">
        <f>L55-H56-K56</f>
        <v>39324.719999999987</v>
      </c>
      <c r="M56" s="26"/>
    </row>
    <row r="57" spans="1:13" x14ac:dyDescent="0.3">
      <c r="A57" s="29">
        <v>40855</v>
      </c>
      <c r="B57" s="29">
        <v>40857</v>
      </c>
      <c r="C57" s="26" t="s">
        <v>9</v>
      </c>
      <c r="D57" s="26" t="s">
        <v>17</v>
      </c>
      <c r="E57" s="26" t="s">
        <v>77</v>
      </c>
      <c r="F57" s="27">
        <v>77.86</v>
      </c>
      <c r="G57" s="27"/>
      <c r="H57" s="27">
        <f>F57+G57</f>
        <v>77.86</v>
      </c>
      <c r="I57" s="27"/>
      <c r="J57" s="27">
        <f>IF(G57=0,IF(D57="Y", (F57*$G$3)+(I57*$G$3),0), 0)</f>
        <v>33.090499999999999</v>
      </c>
      <c r="K57" s="27">
        <f>IF(H57&gt;0, 0, I57+J57)</f>
        <v>0</v>
      </c>
      <c r="L57" s="27">
        <f>L56-H57-K57</f>
        <v>39246.859999999986</v>
      </c>
      <c r="M57" s="26"/>
    </row>
    <row r="58" spans="1:13" x14ac:dyDescent="0.3">
      <c r="A58" s="29">
        <v>40855</v>
      </c>
      <c r="B58" s="29">
        <v>40857</v>
      </c>
      <c r="C58" s="26" t="s">
        <v>9</v>
      </c>
      <c r="D58" s="26" t="s">
        <v>17</v>
      </c>
      <c r="E58" s="26" t="s">
        <v>77</v>
      </c>
      <c r="F58" s="27">
        <v>157.63</v>
      </c>
      <c r="G58" s="27"/>
      <c r="H58" s="27">
        <f>F58+G58</f>
        <v>157.63</v>
      </c>
      <c r="I58" s="27"/>
      <c r="J58" s="27">
        <f>IF(G58=0,IF(D58="Y", (F58*$G$3)+(I58*$G$3),0), 0)</f>
        <v>66.992750000000001</v>
      </c>
      <c r="K58" s="27">
        <f>IF(H58&gt;0, 0, I58+J58)</f>
        <v>0</v>
      </c>
      <c r="L58" s="27">
        <f>L57-H58-K58</f>
        <v>39089.229999999989</v>
      </c>
      <c r="M58" s="26"/>
    </row>
    <row r="59" spans="1:13" x14ac:dyDescent="0.3">
      <c r="A59" s="29">
        <v>40855</v>
      </c>
      <c r="B59" s="29">
        <v>40857</v>
      </c>
      <c r="C59" s="26" t="s">
        <v>11</v>
      </c>
      <c r="D59" s="26" t="s">
        <v>17</v>
      </c>
      <c r="E59" s="30">
        <v>40848</v>
      </c>
      <c r="F59" s="27">
        <v>116.95</v>
      </c>
      <c r="G59" s="27"/>
      <c r="H59" s="27">
        <f>F59+G59</f>
        <v>116.95</v>
      </c>
      <c r="I59" s="27"/>
      <c r="J59" s="27">
        <f>IF(G59=0,IF(D59="Y", (F59*$G$3)+(I59*$G$3),0), 0)</f>
        <v>49.703749999999999</v>
      </c>
      <c r="K59" s="27">
        <f>IF(H59&gt;0, 0, I59+J59)</f>
        <v>0</v>
      </c>
      <c r="L59" s="27">
        <f>L58-H59-K59</f>
        <v>38972.279999999992</v>
      </c>
      <c r="M59" s="26"/>
    </row>
    <row r="60" spans="1:13" x14ac:dyDescent="0.3">
      <c r="A60" s="29">
        <v>40863</v>
      </c>
      <c r="B60" s="29">
        <v>40863</v>
      </c>
      <c r="C60" s="26" t="s">
        <v>66</v>
      </c>
      <c r="D60" s="26" t="s">
        <v>18</v>
      </c>
      <c r="E60" s="26" t="s">
        <v>76</v>
      </c>
      <c r="F60" s="27">
        <f>1236.96+352</f>
        <v>1588.96</v>
      </c>
      <c r="G60" s="27"/>
      <c r="H60" s="27">
        <f>F60+G60</f>
        <v>1588.96</v>
      </c>
      <c r="I60" s="27"/>
      <c r="J60" s="27">
        <f>IF(G60=0,IF(D60="Y", (F60*$G$3)+(I60*$G$3),0), 0)</f>
        <v>0</v>
      </c>
      <c r="K60" s="27">
        <f>IF(H60&gt;0, 0, I60+J60)</f>
        <v>0</v>
      </c>
      <c r="L60" s="27">
        <f>L59-H60-K60</f>
        <v>37383.319999999992</v>
      </c>
      <c r="M60" s="26"/>
    </row>
    <row r="61" spans="1:13" x14ac:dyDescent="0.3">
      <c r="A61" s="29">
        <v>40877</v>
      </c>
      <c r="B61" s="29">
        <v>40877</v>
      </c>
      <c r="C61" s="26" t="s">
        <v>15</v>
      </c>
      <c r="D61" s="26" t="s">
        <v>18</v>
      </c>
      <c r="E61" s="26" t="s">
        <v>23</v>
      </c>
      <c r="F61" s="27"/>
      <c r="G61" s="27">
        <v>149.77000000000001</v>
      </c>
      <c r="H61" s="27">
        <f>F61+G61</f>
        <v>149.77000000000001</v>
      </c>
      <c r="I61" s="27"/>
      <c r="J61" s="27">
        <f>IF(G61=0,IF(D61="Y", (F61*$G$3)+(I61*$G$3),0), 0)</f>
        <v>0</v>
      </c>
      <c r="K61" s="27">
        <f>IF(H61&gt;0, 0, I61+J61)</f>
        <v>0</v>
      </c>
      <c r="L61" s="27">
        <f>L60-H61-K61</f>
        <v>37233.549999999996</v>
      </c>
      <c r="M61" s="26"/>
    </row>
    <row r="62" spans="1:13" x14ac:dyDescent="0.3">
      <c r="A62" s="29">
        <v>40884</v>
      </c>
      <c r="B62" s="29">
        <v>40886</v>
      </c>
      <c r="C62" s="26" t="s">
        <v>9</v>
      </c>
      <c r="D62" s="26" t="s">
        <v>17</v>
      </c>
      <c r="E62" s="26" t="s">
        <v>75</v>
      </c>
      <c r="F62" s="27">
        <v>358.6</v>
      </c>
      <c r="G62" s="27"/>
      <c r="H62" s="27">
        <f>F62+G62</f>
        <v>358.6</v>
      </c>
      <c r="I62" s="27"/>
      <c r="J62" s="27">
        <f>IF(G62=0,IF(D62="Y", (F62*$G$3)+(I62*$G$3),0), 0)</f>
        <v>152.405</v>
      </c>
      <c r="K62" s="27">
        <f>IF(H62&gt;0, 0, I62+J62)</f>
        <v>0</v>
      </c>
      <c r="L62" s="27">
        <f>L61-H62-K62</f>
        <v>36874.949999999997</v>
      </c>
      <c r="M62" s="26"/>
    </row>
    <row r="63" spans="1:13" x14ac:dyDescent="0.3">
      <c r="A63" s="29">
        <v>40908</v>
      </c>
      <c r="B63" s="29">
        <v>40908</v>
      </c>
      <c r="C63" s="26" t="s">
        <v>11</v>
      </c>
      <c r="D63" s="26" t="s">
        <v>17</v>
      </c>
      <c r="E63" s="30">
        <v>40878</v>
      </c>
      <c r="F63" s="27">
        <v>209.54</v>
      </c>
      <c r="G63" s="27"/>
      <c r="H63" s="27">
        <f>F63+G63</f>
        <v>209.54</v>
      </c>
      <c r="I63" s="27"/>
      <c r="J63" s="27">
        <f>IF(G63=0,IF(D63="Y", (F63*$G$3)+(I63*$G$3),0), 0)</f>
        <v>89.05449999999999</v>
      </c>
      <c r="K63" s="27">
        <f>IF(H63&gt;0, 0, I63+J63)</f>
        <v>0</v>
      </c>
      <c r="L63" s="27">
        <f>L62-H63-K63</f>
        <v>36665.409999999996</v>
      </c>
      <c r="M63" s="26"/>
    </row>
    <row r="64" spans="1:13" x14ac:dyDescent="0.3">
      <c r="A64" s="29">
        <v>40908</v>
      </c>
      <c r="B64" s="29">
        <v>40908</v>
      </c>
      <c r="C64" s="26" t="s">
        <v>15</v>
      </c>
      <c r="D64" s="26" t="s">
        <v>18</v>
      </c>
      <c r="E64" s="26" t="s">
        <v>24</v>
      </c>
      <c r="F64" s="27"/>
      <c r="G64" s="27">
        <v>693.33</v>
      </c>
      <c r="H64" s="27">
        <f>F64+G64</f>
        <v>693.33</v>
      </c>
      <c r="I64" s="27"/>
      <c r="J64" s="27">
        <f>IF(G64=0,IF(D64="Y", (F64*$G$3)+(I64*$G$3),0), 0)</f>
        <v>0</v>
      </c>
      <c r="K64" s="27">
        <f>IF(H64&gt;0, 0, I64+J64)</f>
        <v>0</v>
      </c>
      <c r="L64" s="27">
        <f>L63-H64-K64</f>
        <v>35972.079999999994</v>
      </c>
      <c r="M64" s="26"/>
    </row>
    <row r="65" spans="1:13" x14ac:dyDescent="0.3">
      <c r="A65" s="29">
        <v>40917</v>
      </c>
      <c r="B65" s="29">
        <v>40919</v>
      </c>
      <c r="C65" s="26" t="s">
        <v>9</v>
      </c>
      <c r="D65" s="26" t="s">
        <v>17</v>
      </c>
      <c r="E65" s="26" t="s">
        <v>74</v>
      </c>
      <c r="F65" s="27">
        <v>238.32</v>
      </c>
      <c r="G65" s="27"/>
      <c r="H65" s="27">
        <f>F65+G65</f>
        <v>238.32</v>
      </c>
      <c r="I65" s="27"/>
      <c r="J65" s="27">
        <f>IF(G65=0,IF(D65="Y", (F65*$G$3)+(I65*$G$3),0), 0)</f>
        <v>101.286</v>
      </c>
      <c r="K65" s="27">
        <f>IF(H65&gt;0, 0, I65+J65)</f>
        <v>0</v>
      </c>
      <c r="L65" s="27">
        <f>L64-H65-K65</f>
        <v>35733.759999999995</v>
      </c>
      <c r="M65" s="26"/>
    </row>
    <row r="66" spans="1:13" x14ac:dyDescent="0.3">
      <c r="A66" s="29">
        <v>40924</v>
      </c>
      <c r="B66" s="29">
        <v>40924</v>
      </c>
      <c r="C66" s="26" t="s">
        <v>61</v>
      </c>
      <c r="D66" s="26" t="s">
        <v>17</v>
      </c>
      <c r="E66" s="26" t="s">
        <v>73</v>
      </c>
      <c r="F66" s="27">
        <v>495.2</v>
      </c>
      <c r="G66" s="27"/>
      <c r="H66" s="27">
        <f>F66+G66</f>
        <v>495.2</v>
      </c>
      <c r="I66" s="27"/>
      <c r="J66" s="27">
        <f>IF(G66=0,IF(D66="Y", (F66*$G$3)+(I66*$G$3),0), 0)</f>
        <v>210.45999999999998</v>
      </c>
      <c r="K66" s="27">
        <f>IF(H66&gt;0, 0, I66+J66)</f>
        <v>0</v>
      </c>
      <c r="L66" s="27">
        <f>L65-H66-K66</f>
        <v>35238.559999999998</v>
      </c>
      <c r="M66" s="26"/>
    </row>
    <row r="67" spans="1:13" x14ac:dyDescent="0.3">
      <c r="A67" s="29">
        <v>40927</v>
      </c>
      <c r="B67" s="29">
        <v>40927</v>
      </c>
      <c r="C67" s="26" t="s">
        <v>72</v>
      </c>
      <c r="D67" s="26" t="s">
        <v>17</v>
      </c>
      <c r="E67" s="26" t="s">
        <v>65</v>
      </c>
      <c r="F67" s="27">
        <v>150</v>
      </c>
      <c r="G67" s="27"/>
      <c r="H67" s="27">
        <f>F67+G67</f>
        <v>150</v>
      </c>
      <c r="I67" s="27"/>
      <c r="J67" s="27">
        <f>IF(G67=0,IF(D67="Y", (F67*$G$3)+(I67*$G$3),0), 0)</f>
        <v>63.75</v>
      </c>
      <c r="K67" s="27">
        <f>IF(H67&gt;0, 0, I67+J67)</f>
        <v>0</v>
      </c>
      <c r="L67" s="27">
        <f>L66-H67-K67</f>
        <v>35088.559999999998</v>
      </c>
      <c r="M67" s="26"/>
    </row>
    <row r="68" spans="1:13" x14ac:dyDescent="0.3">
      <c r="A68" s="29">
        <v>40935</v>
      </c>
      <c r="B68" s="29">
        <v>40935</v>
      </c>
      <c r="C68" s="26" t="s">
        <v>71</v>
      </c>
      <c r="D68" s="26" t="s">
        <v>17</v>
      </c>
      <c r="E68" s="26" t="s">
        <v>70</v>
      </c>
      <c r="F68" s="27">
        <v>400</v>
      </c>
      <c r="G68" s="27"/>
      <c r="H68" s="27">
        <f>F68+G68</f>
        <v>400</v>
      </c>
      <c r="I68" s="27"/>
      <c r="J68" s="27">
        <f>IF(G68=0,IF(D68="Y", (F68*$G$3)+(I68*$G$3),0), 0)</f>
        <v>170</v>
      </c>
      <c r="K68" s="27">
        <f>IF(H68&gt;0, 0, I68+J68)</f>
        <v>0</v>
      </c>
      <c r="L68" s="27">
        <f>L67-H68-K68</f>
        <v>34688.559999999998</v>
      </c>
      <c r="M68" s="26"/>
    </row>
    <row r="69" spans="1:13" x14ac:dyDescent="0.3">
      <c r="A69" s="29">
        <v>40939</v>
      </c>
      <c r="B69" s="29">
        <v>40939</v>
      </c>
      <c r="C69" s="26" t="s">
        <v>11</v>
      </c>
      <c r="D69" s="26" t="s">
        <v>17</v>
      </c>
      <c r="E69" s="30">
        <v>40909</v>
      </c>
      <c r="F69" s="27">
        <v>139.28</v>
      </c>
      <c r="G69" s="27"/>
      <c r="H69" s="27">
        <f>F69+G69</f>
        <v>139.28</v>
      </c>
      <c r="I69" s="27"/>
      <c r="J69" s="27">
        <f>IF(G69=0,IF(D69="Y", (F69*$G$3)+(I69*$G$3),0), 0)</f>
        <v>59.193999999999996</v>
      </c>
      <c r="K69" s="27">
        <f>IF(H69&gt;0, 0, I69+J69)</f>
        <v>0</v>
      </c>
      <c r="L69" s="27">
        <f>L68-H69-K69</f>
        <v>34549.279999999999</v>
      </c>
      <c r="M69" s="26"/>
    </row>
    <row r="70" spans="1:13" x14ac:dyDescent="0.3">
      <c r="A70" s="29">
        <v>40939</v>
      </c>
      <c r="B70" s="29">
        <v>40939</v>
      </c>
      <c r="C70" s="26" t="s">
        <v>15</v>
      </c>
      <c r="D70" s="26" t="s">
        <v>18</v>
      </c>
      <c r="E70" s="30" t="s">
        <v>69</v>
      </c>
      <c r="F70" s="27"/>
      <c r="G70" s="27">
        <v>434.7</v>
      </c>
      <c r="H70" s="27">
        <f>F70+G70</f>
        <v>434.7</v>
      </c>
      <c r="I70" s="27"/>
      <c r="J70" s="27">
        <f>IF(G70=0,IF(D70="Y", (F70*$G$3)+(I70*$G$3),0), 0)</f>
        <v>0</v>
      </c>
      <c r="K70" s="27">
        <f>IF(H70&gt;0, 0, I70+J70)</f>
        <v>0</v>
      </c>
      <c r="L70" s="27">
        <f>L69-H70-K70</f>
        <v>34114.58</v>
      </c>
      <c r="M70" s="26"/>
    </row>
    <row r="71" spans="1:13" x14ac:dyDescent="0.3">
      <c r="A71" s="29">
        <v>40947</v>
      </c>
      <c r="B71" s="29">
        <v>40949</v>
      </c>
      <c r="C71" s="26" t="s">
        <v>9</v>
      </c>
      <c r="D71" s="26" t="s">
        <v>17</v>
      </c>
      <c r="E71" s="26" t="s">
        <v>68</v>
      </c>
      <c r="F71" s="27">
        <v>920.28</v>
      </c>
      <c r="G71" s="27"/>
      <c r="H71" s="27">
        <f>F71+G71</f>
        <v>920.28</v>
      </c>
      <c r="I71" s="27"/>
      <c r="J71" s="27">
        <f>IF(G71=0,IF(D71="Y", (F71*$G$3)+(I71*$G$3),0), 0)</f>
        <v>391.11899999999997</v>
      </c>
      <c r="K71" s="27">
        <f>IF(H71&gt;0, 0, I71+J71)</f>
        <v>0</v>
      </c>
      <c r="L71" s="27">
        <f>L70-H71-K71</f>
        <v>33194.300000000003</v>
      </c>
      <c r="M71" s="26"/>
    </row>
    <row r="72" spans="1:13" x14ac:dyDescent="0.3">
      <c r="A72" s="29">
        <v>40947</v>
      </c>
      <c r="B72" s="29">
        <v>40949</v>
      </c>
      <c r="C72" s="26" t="s">
        <v>9</v>
      </c>
      <c r="D72" s="26" t="s">
        <v>17</v>
      </c>
      <c r="E72" s="26" t="s">
        <v>67</v>
      </c>
      <c r="F72" s="27">
        <v>915.75</v>
      </c>
      <c r="G72" s="27"/>
      <c r="H72" s="27">
        <f>F72+G72</f>
        <v>915.75</v>
      </c>
      <c r="I72" s="27"/>
      <c r="J72" s="27">
        <f>IF(G72=0,IF(D72="Y", (F72*$G$3)+(I72*$G$3),0), 0)</f>
        <v>389.19374999999997</v>
      </c>
      <c r="K72" s="27">
        <f>IF(H72&gt;0, 0, I72+J72)</f>
        <v>0</v>
      </c>
      <c r="L72" s="27">
        <f>L71-H72-K72</f>
        <v>32278.550000000003</v>
      </c>
      <c r="M72" s="26"/>
    </row>
    <row r="73" spans="1:13" x14ac:dyDescent="0.3">
      <c r="A73" s="29">
        <v>40947</v>
      </c>
      <c r="B73" s="29">
        <v>40949</v>
      </c>
      <c r="C73" s="26" t="s">
        <v>9</v>
      </c>
      <c r="D73" s="26" t="s">
        <v>17</v>
      </c>
      <c r="E73" s="26" t="s">
        <v>68</v>
      </c>
      <c r="F73" s="27">
        <v>508.53</v>
      </c>
      <c r="G73" s="27"/>
      <c r="H73" s="27">
        <f>F73+G73</f>
        <v>508.53</v>
      </c>
      <c r="I73" s="27"/>
      <c r="J73" s="27">
        <f>IF(G73=0,IF(D73="Y", (F73*$G$3)+(I73*$G$3),0), 0)</f>
        <v>216.12524999999999</v>
      </c>
      <c r="K73" s="27">
        <f>IF(H73&gt;0, 0, I73+J73)</f>
        <v>0</v>
      </c>
      <c r="L73" s="27">
        <f>L72-H73-K73</f>
        <v>31770.020000000004</v>
      </c>
      <c r="M73" s="26"/>
    </row>
    <row r="74" spans="1:13" x14ac:dyDescent="0.3">
      <c r="A74" s="29">
        <v>40947</v>
      </c>
      <c r="B74" s="29">
        <v>40949</v>
      </c>
      <c r="C74" s="26" t="s">
        <v>9</v>
      </c>
      <c r="D74" s="26" t="s">
        <v>17</v>
      </c>
      <c r="E74" s="26" t="s">
        <v>67</v>
      </c>
      <c r="F74" s="27">
        <v>34.619999999999997</v>
      </c>
      <c r="G74" s="27"/>
      <c r="H74" s="27">
        <f>F74+G74</f>
        <v>34.619999999999997</v>
      </c>
      <c r="I74" s="27"/>
      <c r="J74" s="27">
        <f>IF(G74=0,IF(D74="Y", (F74*$G$3)+(I74*$G$3),0), 0)</f>
        <v>14.713499999999998</v>
      </c>
      <c r="K74" s="27">
        <f>IF(H74&gt;0, 0, I74+J74)</f>
        <v>0</v>
      </c>
      <c r="L74" s="27">
        <f>L73-H74-K74</f>
        <v>31735.400000000005</v>
      </c>
      <c r="M74" s="26"/>
    </row>
    <row r="75" spans="1:13" x14ac:dyDescent="0.3">
      <c r="A75" s="29">
        <v>40948</v>
      </c>
      <c r="B75" s="29">
        <v>40956</v>
      </c>
      <c r="C75" s="26" t="s">
        <v>66</v>
      </c>
      <c r="D75" s="26" t="s">
        <v>18</v>
      </c>
      <c r="E75" s="26" t="s">
        <v>65</v>
      </c>
      <c r="F75" s="27">
        <v>633.04999999999995</v>
      </c>
      <c r="G75" s="27"/>
      <c r="H75" s="27">
        <f>F75+G75</f>
        <v>633.04999999999995</v>
      </c>
      <c r="I75" s="27"/>
      <c r="J75" s="27">
        <f>IF(G75=0,IF(D75="Y", (F75*$G$3)+(I75*$G$3),0), 0)</f>
        <v>0</v>
      </c>
      <c r="K75" s="27">
        <f>IF(H75&gt;0, 0, I75+J75)</f>
        <v>0</v>
      </c>
      <c r="L75" s="27">
        <f>L74-H75-K75</f>
        <v>31102.350000000006</v>
      </c>
      <c r="M75" s="26"/>
    </row>
    <row r="76" spans="1:13" x14ac:dyDescent="0.3">
      <c r="A76" s="29">
        <v>40948</v>
      </c>
      <c r="B76" s="29">
        <v>40961</v>
      </c>
      <c r="C76" s="26" t="s">
        <v>66</v>
      </c>
      <c r="D76" s="26" t="s">
        <v>18</v>
      </c>
      <c r="E76" s="26" t="s">
        <v>65</v>
      </c>
      <c r="F76" s="27">
        <v>731.84</v>
      </c>
      <c r="G76" s="27"/>
      <c r="H76" s="27">
        <f>F76+G76</f>
        <v>731.84</v>
      </c>
      <c r="I76" s="27"/>
      <c r="J76" s="27">
        <f>IF(G76=0,IF(D76="Y", (F76*$G$3)+(I76*$G$3),0), 0)</f>
        <v>0</v>
      </c>
      <c r="K76" s="27">
        <f>IF(H76&gt;0, 0, I76+J76)</f>
        <v>0</v>
      </c>
      <c r="L76" s="27">
        <f>L75-H76-K76</f>
        <v>30370.510000000006</v>
      </c>
      <c r="M76" s="26"/>
    </row>
    <row r="77" spans="1:13" x14ac:dyDescent="0.3">
      <c r="A77" s="29">
        <v>40948</v>
      </c>
      <c r="B77" s="29">
        <v>40961</v>
      </c>
      <c r="C77" s="26" t="s">
        <v>66</v>
      </c>
      <c r="D77" s="26" t="s">
        <v>18</v>
      </c>
      <c r="E77" s="26" t="s">
        <v>65</v>
      </c>
      <c r="F77" s="27">
        <v>387.4</v>
      </c>
      <c r="G77" s="27"/>
      <c r="H77" s="27">
        <f>F77+G77</f>
        <v>387.4</v>
      </c>
      <c r="I77" s="27"/>
      <c r="J77" s="27">
        <f>IF(G77=0,IF(D77="Y", (F77*$G$3)+(I77*$G$3),0), 0)</f>
        <v>0</v>
      </c>
      <c r="K77" s="27">
        <f>IF(H77&gt;0, 0, I77+J77)</f>
        <v>0</v>
      </c>
      <c r="L77" s="27">
        <f>L76-H77-K77</f>
        <v>29983.110000000004</v>
      </c>
      <c r="M77" s="26"/>
    </row>
    <row r="78" spans="1:13" x14ac:dyDescent="0.3">
      <c r="A78" s="29">
        <v>40948</v>
      </c>
      <c r="B78" s="29">
        <v>40961</v>
      </c>
      <c r="C78" s="26" t="s">
        <v>66</v>
      </c>
      <c r="D78" s="26" t="s">
        <v>18</v>
      </c>
      <c r="E78" s="26" t="s">
        <v>65</v>
      </c>
      <c r="F78" s="27">
        <v>1032.94</v>
      </c>
      <c r="G78" s="27"/>
      <c r="H78" s="27">
        <f>F78+G78</f>
        <v>1032.94</v>
      </c>
      <c r="I78" s="27"/>
      <c r="J78" s="27">
        <f>IF(G78=0,IF(D78="Y", (F78*$G$3)+(I78*$G$3),0), 0)</f>
        <v>0</v>
      </c>
      <c r="K78" s="27">
        <f>IF(H78&gt;0, 0, I78+J78)</f>
        <v>0</v>
      </c>
      <c r="L78" s="27">
        <f>L77-H78-K78</f>
        <v>28950.170000000006</v>
      </c>
      <c r="M78" s="26"/>
    </row>
    <row r="79" spans="1:13" x14ac:dyDescent="0.3">
      <c r="A79" s="29">
        <v>40948</v>
      </c>
      <c r="B79" s="29">
        <v>40952</v>
      </c>
      <c r="C79" s="26" t="s">
        <v>64</v>
      </c>
      <c r="D79" s="26" t="s">
        <v>17</v>
      </c>
      <c r="E79" s="26" t="s">
        <v>63</v>
      </c>
      <c r="F79" s="27">
        <v>39.799999999999997</v>
      </c>
      <c r="G79" s="27"/>
      <c r="H79" s="27">
        <f>F79+G79</f>
        <v>39.799999999999997</v>
      </c>
      <c r="I79" s="27"/>
      <c r="J79" s="27">
        <f>IF(G79=0,IF(D79="Y", (F79*$G$3)+(I79*$G$3),0), 0)</f>
        <v>16.914999999999999</v>
      </c>
      <c r="K79" s="27">
        <f>IF(H79&gt;0, 0, I79+J79)</f>
        <v>0</v>
      </c>
      <c r="L79" s="27">
        <f>L78-H79-K79</f>
        <v>28910.370000000006</v>
      </c>
      <c r="M79" s="26"/>
    </row>
    <row r="80" spans="1:13" x14ac:dyDescent="0.3">
      <c r="A80" s="29">
        <v>40949</v>
      </c>
      <c r="B80" s="29">
        <v>40952</v>
      </c>
      <c r="C80" s="26" t="s">
        <v>61</v>
      </c>
      <c r="D80" s="26" t="s">
        <v>17</v>
      </c>
      <c r="E80" s="26" t="s">
        <v>62</v>
      </c>
      <c r="F80" s="27">
        <f>169.4+107.19</f>
        <v>276.59000000000003</v>
      </c>
      <c r="G80" s="27"/>
      <c r="H80" s="27">
        <f>F80+G80</f>
        <v>276.59000000000003</v>
      </c>
      <c r="I80" s="27"/>
      <c r="J80" s="27">
        <f>IF(G80=0,IF(D80="Y", (F80*$G$3)+(I80*$G$3),0), 0)</f>
        <v>117.55075000000001</v>
      </c>
      <c r="K80" s="27">
        <f>IF(H80&gt;0, 0, I80+J80)</f>
        <v>0</v>
      </c>
      <c r="L80" s="27">
        <f>L79-H80-K80</f>
        <v>28633.780000000006</v>
      </c>
      <c r="M80" s="26"/>
    </row>
    <row r="81" spans="1:13" x14ac:dyDescent="0.3">
      <c r="A81" s="29">
        <v>40949</v>
      </c>
      <c r="B81" s="29">
        <v>40949</v>
      </c>
      <c r="C81" s="26" t="s">
        <v>61</v>
      </c>
      <c r="D81" s="26" t="s">
        <v>17</v>
      </c>
      <c r="E81" s="26" t="s">
        <v>60</v>
      </c>
      <c r="F81" s="27">
        <v>87</v>
      </c>
      <c r="G81" s="27"/>
      <c r="H81" s="27">
        <f>F81+G81</f>
        <v>87</v>
      </c>
      <c r="I81" s="27"/>
      <c r="J81" s="27">
        <f>IF(G81=0,IF(D81="Y", (F81*$G$3)+(I81*$G$3),0), 0)</f>
        <v>36.975000000000001</v>
      </c>
      <c r="K81" s="27">
        <f>IF(H81&gt;0, 0, I81+J81)</f>
        <v>0</v>
      </c>
      <c r="L81" s="27">
        <f>L80-H81-K81</f>
        <v>28546.780000000006</v>
      </c>
      <c r="M81" s="26"/>
    </row>
    <row r="82" spans="1:13" x14ac:dyDescent="0.3">
      <c r="A82" s="29">
        <v>40968</v>
      </c>
      <c r="B82" s="29">
        <v>40968</v>
      </c>
      <c r="C82" s="26" t="s">
        <v>15</v>
      </c>
      <c r="D82" s="26" t="s">
        <v>18</v>
      </c>
      <c r="E82" s="26" t="s">
        <v>25</v>
      </c>
      <c r="F82" s="27"/>
      <c r="G82" s="27">
        <v>1217.73</v>
      </c>
      <c r="H82" s="27">
        <f>F82+G82</f>
        <v>1217.73</v>
      </c>
      <c r="I82" s="27"/>
      <c r="J82" s="27">
        <f>IF(G82=0,IF(D82="Y", (F82*$G$3)+(I82*$G$3),0), 0)</f>
        <v>0</v>
      </c>
      <c r="K82" s="27">
        <f>IF(H82&gt;0, 0, I82+J82)</f>
        <v>0</v>
      </c>
      <c r="L82" s="27">
        <f>L81-H82-K82</f>
        <v>27329.050000000007</v>
      </c>
      <c r="M82" s="26"/>
    </row>
    <row r="83" spans="1:13" x14ac:dyDescent="0.3">
      <c r="A83" s="29">
        <v>40947</v>
      </c>
      <c r="B83" s="29">
        <v>40968</v>
      </c>
      <c r="C83" s="26" t="s">
        <v>11</v>
      </c>
      <c r="D83" s="26" t="s">
        <v>17</v>
      </c>
      <c r="E83" s="30">
        <v>40940</v>
      </c>
      <c r="F83" s="27">
        <v>832.87</v>
      </c>
      <c r="G83" s="27"/>
      <c r="H83" s="27">
        <f>F83+G83</f>
        <v>832.87</v>
      </c>
      <c r="I83" s="27"/>
      <c r="J83" s="27">
        <f>IF(G83=0,IF(D83="Y", (F83*$G$3)+(I83*$G$3),0), 0)</f>
        <v>353.96974999999998</v>
      </c>
      <c r="K83" s="27">
        <f>IF(H83&gt;0, 0, I83+J83)</f>
        <v>0</v>
      </c>
      <c r="L83" s="27">
        <f>L82-H83-K83</f>
        <v>26496.180000000008</v>
      </c>
      <c r="M83" s="26"/>
    </row>
    <row r="84" spans="1:13" x14ac:dyDescent="0.3">
      <c r="A84" s="29">
        <v>40975</v>
      </c>
      <c r="B84" s="29">
        <v>40977</v>
      </c>
      <c r="C84" s="26" t="s">
        <v>9</v>
      </c>
      <c r="D84" s="26" t="s">
        <v>17</v>
      </c>
      <c r="E84" s="26" t="s">
        <v>58</v>
      </c>
      <c r="F84" s="27">
        <v>972.05</v>
      </c>
      <c r="G84" s="27"/>
      <c r="H84" s="27">
        <f>F84+G84</f>
        <v>972.05</v>
      </c>
      <c r="I84" s="27"/>
      <c r="J84" s="27">
        <f>IF(G84=0,IF(D84="Y", (F84*$G$3)+(I84*$G$3),0), 0)</f>
        <v>413.12124999999997</v>
      </c>
      <c r="K84" s="27">
        <f>IF(H84&gt;0, 0, I84+J84)</f>
        <v>0</v>
      </c>
      <c r="L84" s="27">
        <f>L83-H84-K84</f>
        <v>25524.130000000008</v>
      </c>
      <c r="M84" s="26"/>
    </row>
    <row r="85" spans="1:13" x14ac:dyDescent="0.3">
      <c r="A85" s="29">
        <v>40975</v>
      </c>
      <c r="B85" s="29">
        <v>40977</v>
      </c>
      <c r="C85" s="26" t="s">
        <v>9</v>
      </c>
      <c r="D85" s="26" t="s">
        <v>17</v>
      </c>
      <c r="E85" s="26" t="s">
        <v>59</v>
      </c>
      <c r="F85" s="27">
        <v>382.14</v>
      </c>
      <c r="G85" s="27"/>
      <c r="H85" s="27">
        <f>F85+G85</f>
        <v>382.14</v>
      </c>
      <c r="I85" s="27"/>
      <c r="J85" s="27">
        <f>IF(G85=0,IF(D85="Y", (F85*$G$3)+(I85*$G$3),0), 0)</f>
        <v>162.40949999999998</v>
      </c>
      <c r="K85" s="27">
        <f>IF(H85&gt;0, 0, I85+J85)</f>
        <v>0</v>
      </c>
      <c r="L85" s="27">
        <f>L84-H85-K85</f>
        <v>25141.990000000009</v>
      </c>
      <c r="M85" s="26"/>
    </row>
    <row r="86" spans="1:13" x14ac:dyDescent="0.3">
      <c r="A86" s="29">
        <v>40975</v>
      </c>
      <c r="B86" s="29">
        <v>40977</v>
      </c>
      <c r="C86" s="26" t="s">
        <v>9</v>
      </c>
      <c r="D86" s="26" t="s">
        <v>17</v>
      </c>
      <c r="E86" s="26" t="s">
        <v>58</v>
      </c>
      <c r="F86" s="27">
        <f>40.19-0.02</f>
        <v>40.169999999999995</v>
      </c>
      <c r="G86" s="27"/>
      <c r="H86" s="27">
        <f>F86+G86</f>
        <v>40.169999999999995</v>
      </c>
      <c r="I86" s="27"/>
      <c r="J86" s="27">
        <f>IF(G86=0,IF(D86="Y", (F86*$G$3)+(I86*$G$3),0), 0)</f>
        <v>17.072249999999997</v>
      </c>
      <c r="K86" s="27">
        <f>IF(H86&gt;0, 0, I86+J86)</f>
        <v>0</v>
      </c>
      <c r="L86" s="27">
        <f>L85-H86-K86</f>
        <v>25101.820000000011</v>
      </c>
      <c r="M86" s="26"/>
    </row>
    <row r="87" spans="1:13" x14ac:dyDescent="0.3">
      <c r="A87" s="29">
        <v>40999</v>
      </c>
      <c r="B87" s="29">
        <v>40999</v>
      </c>
      <c r="C87" s="26" t="s">
        <v>11</v>
      </c>
      <c r="D87" s="26" t="s">
        <v>17</v>
      </c>
      <c r="E87" s="30">
        <v>40969</v>
      </c>
      <c r="F87" s="27">
        <v>610.57000000000005</v>
      </c>
      <c r="G87" s="27"/>
      <c r="H87" s="27">
        <f>F87+G87</f>
        <v>610.57000000000005</v>
      </c>
      <c r="I87" s="27"/>
      <c r="J87" s="27">
        <f>IF(G87=0,IF(D87="Y", (F87*$G$3)+(I87*$G$3),0), 0)</f>
        <v>259.49225000000001</v>
      </c>
      <c r="K87" s="27">
        <f>IF(H87&gt;0, 0, I87+J87)</f>
        <v>0</v>
      </c>
      <c r="L87" s="27">
        <f>L86-H87-K87</f>
        <v>24491.250000000011</v>
      </c>
      <c r="M87" s="26"/>
    </row>
    <row r="88" spans="1:13" x14ac:dyDescent="0.3">
      <c r="A88" s="29">
        <v>40999</v>
      </c>
      <c r="B88" s="29">
        <v>40999</v>
      </c>
      <c r="C88" s="26" t="s">
        <v>15</v>
      </c>
      <c r="D88" s="26" t="s">
        <v>18</v>
      </c>
      <c r="E88" s="26" t="s">
        <v>57</v>
      </c>
      <c r="F88" s="27"/>
      <c r="G88" s="27">
        <v>889.08</v>
      </c>
      <c r="H88" s="27">
        <f>F88+G88</f>
        <v>889.08</v>
      </c>
      <c r="I88" s="27"/>
      <c r="J88" s="27">
        <f>IF(G88=0,IF(D88="Y", (F88*$G$3)+(I88*$G$3),0), 0)</f>
        <v>0</v>
      </c>
      <c r="K88" s="27">
        <f>IF(H88&gt;0, 0, I88+J88)</f>
        <v>0</v>
      </c>
      <c r="L88" s="27">
        <f>L87-H88-K88</f>
        <v>23602.170000000009</v>
      </c>
      <c r="M88" s="26"/>
    </row>
    <row r="89" spans="1:13" x14ac:dyDescent="0.3">
      <c r="A89" s="29">
        <v>41010</v>
      </c>
      <c r="B89" s="29">
        <v>41010</v>
      </c>
      <c r="C89" s="26" t="s">
        <v>9</v>
      </c>
      <c r="D89" s="26" t="s">
        <v>17</v>
      </c>
      <c r="E89" s="26" t="s">
        <v>55</v>
      </c>
      <c r="F89" s="27"/>
      <c r="G89" s="27"/>
      <c r="H89" s="27">
        <f>F89+G89</f>
        <v>0</v>
      </c>
      <c r="I89" s="27">
        <v>218.78</v>
      </c>
      <c r="J89" s="27">
        <f>IF(G89=0,IF(D89="Y", (F89*$G$3)+(I89*$G$3),0), 0)</f>
        <v>92.981499999999997</v>
      </c>
      <c r="K89" s="27">
        <f>IF(H89&gt;0, 0, I89+J89)</f>
        <v>311.76150000000001</v>
      </c>
      <c r="L89" s="27">
        <f>L88-H89-K89</f>
        <v>23290.408500000009</v>
      </c>
      <c r="M89" s="26"/>
    </row>
    <row r="90" spans="1:13" x14ac:dyDescent="0.3">
      <c r="A90" s="29">
        <v>41010</v>
      </c>
      <c r="B90" s="29">
        <v>41010</v>
      </c>
      <c r="C90" s="26" t="s">
        <v>9</v>
      </c>
      <c r="D90" s="26" t="s">
        <v>17</v>
      </c>
      <c r="E90" s="26" t="s">
        <v>56</v>
      </c>
      <c r="F90" s="27"/>
      <c r="G90" s="27"/>
      <c r="H90" s="27">
        <f>F90+G90</f>
        <v>0</v>
      </c>
      <c r="I90" s="27">
        <v>388.44</v>
      </c>
      <c r="J90" s="27">
        <f>IF(G90=0,IF(D90="Y", (F90*$G$3)+(I90*$G$3),0), 0)</f>
        <v>165.08699999999999</v>
      </c>
      <c r="K90" s="27">
        <f>IF(H90&gt;0, 0, I90+J90)</f>
        <v>553.52700000000004</v>
      </c>
      <c r="L90" s="27">
        <f>L89-H90-K90</f>
        <v>22736.88150000001</v>
      </c>
      <c r="M90" s="26"/>
    </row>
    <row r="91" spans="1:13" x14ac:dyDescent="0.3">
      <c r="A91" s="29">
        <v>41010</v>
      </c>
      <c r="B91" s="29">
        <v>41010</v>
      </c>
      <c r="C91" s="26" t="s">
        <v>9</v>
      </c>
      <c r="D91" s="26" t="s">
        <v>17</v>
      </c>
      <c r="E91" s="26" t="s">
        <v>55</v>
      </c>
      <c r="F91" s="27"/>
      <c r="G91" s="27"/>
      <c r="H91" s="27">
        <f>F91+G91</f>
        <v>0</v>
      </c>
      <c r="I91" s="27">
        <v>88.03</v>
      </c>
      <c r="J91" s="27">
        <f>IF(G91=0,IF(D91="Y", (F91*$G$3)+(I91*$G$3),0), 0)</f>
        <v>37.412750000000003</v>
      </c>
      <c r="K91" s="27">
        <f>IF(H91&gt;0, 0, I91+J91)</f>
        <v>125.44275</v>
      </c>
      <c r="L91" s="27">
        <f>L90-H91-K91</f>
        <v>22611.438750000012</v>
      </c>
      <c r="M91" s="26"/>
    </row>
    <row r="92" spans="1:13" x14ac:dyDescent="0.3">
      <c r="A92" s="29">
        <v>41010</v>
      </c>
      <c r="B92" s="29">
        <v>41010</v>
      </c>
      <c r="C92" s="26" t="s">
        <v>9</v>
      </c>
      <c r="D92" s="26" t="s">
        <v>17</v>
      </c>
      <c r="E92" s="26" t="s">
        <v>55</v>
      </c>
      <c r="F92" s="26"/>
      <c r="G92" s="27"/>
      <c r="H92" s="27">
        <f>F92+G92</f>
        <v>0</v>
      </c>
      <c r="I92" s="27">
        <v>23.22</v>
      </c>
      <c r="J92" s="27">
        <f>IF(G92=0,IF(D92="Y", (F92*$G$3)+(I92*$G$3),0), 0)</f>
        <v>9.8684999999999992</v>
      </c>
      <c r="K92" s="27">
        <f>IF(H92&gt;0, 0, I92+J92)</f>
        <v>33.088499999999996</v>
      </c>
      <c r="L92" s="27">
        <f>L91-H92-K92</f>
        <v>22578.35025000001</v>
      </c>
      <c r="M92" s="26"/>
    </row>
    <row r="93" spans="1:13" x14ac:dyDescent="0.3">
      <c r="A93" s="29"/>
      <c r="B93" s="29"/>
      <c r="C93" s="26" t="s">
        <v>11</v>
      </c>
      <c r="D93" s="26" t="s">
        <v>17</v>
      </c>
      <c r="E93" s="30">
        <v>41000</v>
      </c>
      <c r="F93" s="26"/>
      <c r="G93" s="27"/>
      <c r="H93" s="27">
        <f>F93+G93</f>
        <v>0</v>
      </c>
      <c r="I93" s="27">
        <v>300.83</v>
      </c>
      <c r="J93" s="27">
        <f>IF(G93=0,IF(D93="Y", (F93*$G$3)+(I93*$G$3),0), 0)</f>
        <v>127.85274999999999</v>
      </c>
      <c r="K93" s="27">
        <f>IF(H93&gt;0, 0, I93+J93)</f>
        <v>428.68274999999994</v>
      </c>
      <c r="L93" s="27">
        <f>L92-H93-K93</f>
        <v>22149.66750000001</v>
      </c>
      <c r="M93" s="26"/>
    </row>
    <row r="94" spans="1:13" x14ac:dyDescent="0.3">
      <c r="A94" s="29"/>
      <c r="B94" s="29"/>
      <c r="C94" s="26" t="s">
        <v>15</v>
      </c>
      <c r="D94" s="26" t="s">
        <v>18</v>
      </c>
      <c r="E94" s="26" t="s">
        <v>54</v>
      </c>
      <c r="F94" s="26"/>
      <c r="G94" s="27"/>
      <c r="H94" s="27">
        <f>F94+G94</f>
        <v>0</v>
      </c>
      <c r="I94" s="27"/>
      <c r="J94" s="27">
        <f>IF(G94=0,IF(D94="Y", (F94*$G$3)+(I94*$G$3),0), 0)</f>
        <v>0</v>
      </c>
      <c r="K94" s="27">
        <f>IF(H94&gt;0, 0, I94+J94)</f>
        <v>0</v>
      </c>
      <c r="L94" s="27">
        <f>L93-H94-K94</f>
        <v>22149.66750000001</v>
      </c>
      <c r="M94" s="26"/>
    </row>
    <row r="95" spans="1:13" x14ac:dyDescent="0.3">
      <c r="A95" s="29"/>
      <c r="B95" s="29"/>
      <c r="C95" s="26"/>
      <c r="D95" s="26"/>
      <c r="E95" s="26"/>
      <c r="F95" s="26"/>
      <c r="G95" s="27"/>
      <c r="H95" s="27">
        <f>F95+G95</f>
        <v>0</v>
      </c>
      <c r="I95" s="27"/>
      <c r="J95" s="27">
        <f>IF(G95=0,IF(D95="Y", (F95*$G$3)+(I95*$G$3),0), 0)</f>
        <v>0</v>
      </c>
      <c r="K95" s="27">
        <f>IF(H95&gt;0, 0, I95+J95)</f>
        <v>0</v>
      </c>
      <c r="L95" s="27">
        <f>L94-H95-K95</f>
        <v>22149.66750000001</v>
      </c>
      <c r="M95" s="26"/>
    </row>
    <row r="96" spans="1:13" x14ac:dyDescent="0.3">
      <c r="A96" s="29"/>
      <c r="B96" s="29"/>
      <c r="C96" s="26"/>
      <c r="D96" s="26"/>
      <c r="E96" s="26"/>
      <c r="F96" s="26"/>
      <c r="G96" s="27"/>
      <c r="H96" s="27">
        <f>F96+G96</f>
        <v>0</v>
      </c>
      <c r="I96" s="27"/>
      <c r="J96" s="27">
        <f>IF(G96=0,IF(D96="Y", (F96*$G$3)+(I96*$G$3),0), 0)</f>
        <v>0</v>
      </c>
      <c r="K96" s="27">
        <f>IF(H96&gt;0, 0, I96+J96)</f>
        <v>0</v>
      </c>
      <c r="L96" s="27">
        <f>L95-H96-K96</f>
        <v>22149.66750000001</v>
      </c>
      <c r="M96" s="26"/>
    </row>
    <row r="97" spans="1:13" x14ac:dyDescent="0.3">
      <c r="A97" s="29"/>
      <c r="B97" s="29"/>
      <c r="C97" s="26"/>
      <c r="D97" s="26"/>
      <c r="E97" s="26"/>
      <c r="F97" s="26"/>
      <c r="G97" s="27"/>
      <c r="H97" s="27">
        <f>F97+G97</f>
        <v>0</v>
      </c>
      <c r="I97" s="27"/>
      <c r="J97" s="27">
        <f>IF(G97=0,IF(D97="Y", (F97*$G$3)+(I97*$G$3),0), 0)</f>
        <v>0</v>
      </c>
      <c r="K97" s="27">
        <f>IF(H97&gt;0, 0, I97+J97)</f>
        <v>0</v>
      </c>
      <c r="L97" s="27">
        <f>L96-H97-K97</f>
        <v>22149.66750000001</v>
      </c>
      <c r="M97" s="26"/>
    </row>
    <row r="98" spans="1:13" x14ac:dyDescent="0.3">
      <c r="A98" s="29"/>
      <c r="B98" s="29"/>
      <c r="C98" s="26"/>
      <c r="D98" s="26"/>
      <c r="E98" s="26"/>
      <c r="F98" s="26"/>
      <c r="G98" s="27"/>
      <c r="H98" s="27">
        <f>F98+G98</f>
        <v>0</v>
      </c>
      <c r="I98" s="27"/>
      <c r="J98" s="27">
        <f>IF(G98=0,IF(D98="Y", (F98*$G$3)+(I98*$G$3),0), 0)</f>
        <v>0</v>
      </c>
      <c r="K98" s="27">
        <f>IF(H98&gt;0, 0, I98+J98)</f>
        <v>0</v>
      </c>
      <c r="L98" s="27">
        <f>L97-H98-K98</f>
        <v>22149.66750000001</v>
      </c>
      <c r="M98" s="26"/>
    </row>
    <row r="99" spans="1:13" x14ac:dyDescent="0.3">
      <c r="A99" s="26"/>
      <c r="B99" s="26"/>
      <c r="C99" s="26"/>
      <c r="D99" s="26"/>
      <c r="E99" s="28"/>
      <c r="F99" s="26"/>
      <c r="G99" s="27"/>
      <c r="H99" s="27">
        <f>F99+G99</f>
        <v>0</v>
      </c>
      <c r="I99" s="27"/>
      <c r="J99" s="27">
        <f>IF(G99=0,IF(D99="Y", (F99*$G$3)+(I99*$G$3),0), 0)</f>
        <v>0</v>
      </c>
      <c r="K99" s="27">
        <f>IF(H99&gt;0, 0, I99+J99)</f>
        <v>0</v>
      </c>
      <c r="L99" s="27">
        <f>L98-H99-K99</f>
        <v>22149.66750000001</v>
      </c>
      <c r="M99" s="26"/>
    </row>
    <row r="100" spans="1:13" x14ac:dyDescent="0.3">
      <c r="A100" s="26"/>
      <c r="B100" s="26"/>
      <c r="C100" s="26"/>
      <c r="D100" s="26"/>
      <c r="E100" s="26"/>
      <c r="F100" s="26"/>
      <c r="G100" s="27"/>
      <c r="H100" s="27">
        <f>F100+G100</f>
        <v>0</v>
      </c>
      <c r="I100" s="27"/>
      <c r="J100" s="27">
        <f>IF(G100=0,IF(D100="Y", (F100*$G$3)+(I100*$G$3),0), 0)</f>
        <v>0</v>
      </c>
      <c r="K100" s="27">
        <f>IF(H100&gt;0, 0, I100+J100)</f>
        <v>0</v>
      </c>
      <c r="L100" s="27">
        <f>L99-H100-K100</f>
        <v>22149.66750000001</v>
      </c>
      <c r="M100" s="26"/>
    </row>
    <row r="101" spans="1:13" x14ac:dyDescent="0.3">
      <c r="A101" s="26"/>
      <c r="B101" s="26"/>
      <c r="C101" s="26"/>
      <c r="D101" s="26"/>
      <c r="E101" s="26"/>
      <c r="F101" s="26"/>
      <c r="G101" s="27"/>
      <c r="H101" s="27">
        <f>F101+G101</f>
        <v>0</v>
      </c>
      <c r="I101" s="27"/>
      <c r="J101" s="27">
        <f>IF(G101=0,IF(D101="Y", (F101*$G$3)+(I101*$G$3),0), 0)</f>
        <v>0</v>
      </c>
      <c r="K101" s="27">
        <f>IF(H101&gt;0, 0, I101+J101)</f>
        <v>0</v>
      </c>
      <c r="L101" s="27">
        <f>L100-H101-K101</f>
        <v>22149.66750000001</v>
      </c>
      <c r="M101" s="26"/>
    </row>
    <row r="102" spans="1:13" x14ac:dyDescent="0.3">
      <c r="A102" s="26"/>
      <c r="B102" s="26"/>
      <c r="C102" s="26"/>
      <c r="D102" s="26"/>
      <c r="E102" s="26"/>
      <c r="F102" s="26"/>
      <c r="G102" s="27"/>
      <c r="H102" s="27">
        <f>F102+G102</f>
        <v>0</v>
      </c>
      <c r="I102" s="27"/>
      <c r="J102" s="27">
        <f>IF(G102=0,IF(D102="Y", (F102*$G$3)+(I102*$G$3),0), 0)</f>
        <v>0</v>
      </c>
      <c r="K102" s="27">
        <f>IF(H102&gt;0, 0, I102+J102)</f>
        <v>0</v>
      </c>
      <c r="L102" s="27">
        <f>L101-H102-K102</f>
        <v>22149.66750000001</v>
      </c>
      <c r="M102" s="26"/>
    </row>
    <row r="103" spans="1:13" x14ac:dyDescent="0.3">
      <c r="A103" s="26"/>
      <c r="B103" s="26"/>
      <c r="C103" s="26"/>
      <c r="D103" s="26"/>
      <c r="E103" s="26"/>
      <c r="F103" s="26"/>
      <c r="G103" s="27"/>
      <c r="H103" s="27">
        <f>F103+G103</f>
        <v>0</v>
      </c>
      <c r="I103" s="27"/>
      <c r="J103" s="27">
        <f>IF(G103=0,IF(D103="Y", (F103*$G$3)+(I103*$G$3),0), 0)</f>
        <v>0</v>
      </c>
      <c r="K103" s="27">
        <f>IF(H103&gt;0, 0, I103+J103)</f>
        <v>0</v>
      </c>
      <c r="L103" s="27">
        <f>L102-H103-K103</f>
        <v>22149.66750000001</v>
      </c>
      <c r="M103" s="26"/>
    </row>
    <row r="104" spans="1:13" x14ac:dyDescent="0.3">
      <c r="A104" s="26"/>
      <c r="B104" s="26"/>
      <c r="C104" s="26"/>
      <c r="D104" s="26"/>
      <c r="E104" s="26"/>
      <c r="F104" s="26"/>
      <c r="G104" s="27"/>
      <c r="H104" s="27">
        <f>F104+G104</f>
        <v>0</v>
      </c>
      <c r="I104" s="27"/>
      <c r="J104" s="27">
        <f>IF(G104=0,IF(D104="Y", (F104*$G$3)+(I104*$G$3),0), 0)</f>
        <v>0</v>
      </c>
      <c r="K104" s="27">
        <f>IF(H104&gt;0, 0, I104+J104)</f>
        <v>0</v>
      </c>
      <c r="L104" s="27">
        <f>L103-H104-K104</f>
        <v>22149.66750000001</v>
      </c>
      <c r="M104" s="26"/>
    </row>
  </sheetData>
  <mergeCells count="3">
    <mergeCell ref="F5:G5"/>
    <mergeCell ref="I5:J5"/>
    <mergeCell ref="J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F1" zoomScaleNormal="100" workbookViewId="0">
      <pane ySplit="6" topLeftCell="A13" activePane="bottomLeft" state="frozen"/>
      <selection pane="bottomLeft" activeCell="E25" sqref="E25"/>
    </sheetView>
  </sheetViews>
  <sheetFormatPr defaultRowHeight="14.4" x14ac:dyDescent="0.3"/>
  <cols>
    <col min="1" max="1" width="16.296875" customWidth="1"/>
    <col min="2" max="2" width="10.69921875" bestFit="1" customWidth="1"/>
    <col min="3" max="3" width="19.09765625" bestFit="1" customWidth="1"/>
    <col min="4" max="4" width="9.09765625" customWidth="1"/>
    <col min="5" max="5" width="41.296875" customWidth="1"/>
    <col min="6" max="6" width="12.59765625" customWidth="1"/>
    <col min="7" max="10" width="12.296875" customWidth="1"/>
    <col min="11" max="11" width="13.3984375" customWidth="1"/>
    <col min="12" max="12" width="11.09765625" bestFit="1" customWidth="1"/>
    <col min="13" max="13" width="9.09765625" customWidth="1"/>
    <col min="14" max="14" width="42.59765625" bestFit="1" customWidth="1"/>
    <col min="15" max="15" width="19.59765625" customWidth="1"/>
    <col min="16" max="16" width="13.09765625" bestFit="1" customWidth="1"/>
  </cols>
  <sheetData>
    <row r="1" spans="1:17" ht="34.5" customHeight="1" x14ac:dyDescent="0.25">
      <c r="A1" s="4" t="s">
        <v>42</v>
      </c>
    </row>
    <row r="2" spans="1:17" ht="23.3" customHeight="1" x14ac:dyDescent="0.25">
      <c r="A2" s="4" t="s">
        <v>1</v>
      </c>
      <c r="B2" s="2">
        <v>41547</v>
      </c>
      <c r="J2" s="22" t="s">
        <v>21</v>
      </c>
      <c r="K2" s="22"/>
      <c r="L2" s="22"/>
      <c r="M2" s="22"/>
      <c r="N2" s="22"/>
      <c r="O2" s="22"/>
      <c r="P2" s="22"/>
      <c r="Q2" s="22"/>
    </row>
    <row r="3" spans="1:17" ht="14.95" x14ac:dyDescent="0.25">
      <c r="A3" s="4"/>
      <c r="F3" s="4" t="s">
        <v>12</v>
      </c>
      <c r="G3" s="6">
        <v>0.42499999999999999</v>
      </c>
      <c r="H3" s="1"/>
      <c r="I3" s="1"/>
      <c r="J3" t="s">
        <v>26</v>
      </c>
    </row>
    <row r="4" spans="1:17" ht="14.95" x14ac:dyDescent="0.25">
      <c r="A4" s="4" t="s">
        <v>2</v>
      </c>
    </row>
    <row r="5" spans="1:17" x14ac:dyDescent="0.3">
      <c r="A5" s="4"/>
      <c r="B5" s="4"/>
      <c r="C5" s="4"/>
      <c r="D5" s="4"/>
      <c r="E5" s="4"/>
      <c r="F5" s="21" t="s">
        <v>13</v>
      </c>
      <c r="G5" s="21"/>
      <c r="H5" s="5"/>
      <c r="I5" s="21" t="s">
        <v>14</v>
      </c>
      <c r="J5" s="21"/>
      <c r="K5" s="4"/>
      <c r="L5" s="4"/>
      <c r="M5" s="4"/>
      <c r="N5" s="4"/>
      <c r="O5" s="24" t="s">
        <v>22</v>
      </c>
      <c r="P5" s="4"/>
    </row>
    <row r="6" spans="1:17" ht="14.95" thickBot="1" x14ac:dyDescent="0.35">
      <c r="A6" s="7" t="s">
        <v>3</v>
      </c>
      <c r="B6" s="7" t="s">
        <v>4</v>
      </c>
      <c r="C6" s="7" t="s">
        <v>5</v>
      </c>
      <c r="D6" s="9" t="s">
        <v>19</v>
      </c>
      <c r="E6" s="7" t="s">
        <v>6</v>
      </c>
      <c r="F6" s="7" t="s">
        <v>7</v>
      </c>
      <c r="G6" s="7" t="s">
        <v>8</v>
      </c>
      <c r="H6" s="7" t="s">
        <v>10</v>
      </c>
      <c r="I6" s="7" t="s">
        <v>7</v>
      </c>
      <c r="J6" s="7" t="s">
        <v>8</v>
      </c>
      <c r="K6" s="7" t="s">
        <v>10</v>
      </c>
      <c r="L6" s="7" t="s">
        <v>2</v>
      </c>
      <c r="M6" s="10" t="s">
        <v>31</v>
      </c>
      <c r="N6" s="8" t="s">
        <v>20</v>
      </c>
      <c r="O6" s="25"/>
      <c r="P6" s="23" t="s">
        <v>16</v>
      </c>
      <c r="Q6" s="23"/>
    </row>
    <row r="7" spans="1:17" ht="14.95" x14ac:dyDescent="0.25">
      <c r="K7" s="3"/>
      <c r="L7" s="3">
        <v>150000</v>
      </c>
      <c r="M7" s="3"/>
    </row>
    <row r="8" spans="1:17" ht="14.95" x14ac:dyDescent="0.25">
      <c r="A8" s="2">
        <v>40847</v>
      </c>
      <c r="B8" s="2">
        <v>40855</v>
      </c>
      <c r="C8" t="s">
        <v>9</v>
      </c>
      <c r="D8" t="s">
        <v>17</v>
      </c>
      <c r="E8" t="s">
        <v>49</v>
      </c>
      <c r="F8" s="3">
        <v>72.45</v>
      </c>
      <c r="G8" s="3"/>
      <c r="H8" s="3">
        <f>F8+G8</f>
        <v>72.45</v>
      </c>
      <c r="I8" s="15"/>
      <c r="J8" s="15">
        <f>IF(G8=0,IF(D8="Y", (F8*$G$3)+(I8*$G$3),0), 0)</f>
        <v>30.791250000000002</v>
      </c>
      <c r="K8" s="15">
        <f>IF(H8&gt;0, 0, I8+J8)</f>
        <v>0</v>
      </c>
      <c r="L8" s="3">
        <f>L7-H8-K8</f>
        <v>149927.54999999999</v>
      </c>
      <c r="M8" s="3">
        <f>$L$7-L8</f>
        <v>72.450000000011642</v>
      </c>
    </row>
    <row r="9" spans="1:17" ht="14.95" x14ac:dyDescent="0.25">
      <c r="A9" s="2">
        <v>40877</v>
      </c>
      <c r="B9" s="2">
        <v>40884</v>
      </c>
      <c r="C9" t="s">
        <v>9</v>
      </c>
      <c r="D9" t="s">
        <v>17</v>
      </c>
      <c r="E9" t="s">
        <v>50</v>
      </c>
      <c r="F9" s="3">
        <v>84.39</v>
      </c>
      <c r="G9" s="3"/>
      <c r="H9" s="3">
        <f t="shared" ref="H9:H20" si="0">F9+G9</f>
        <v>84.39</v>
      </c>
      <c r="I9" s="15"/>
      <c r="J9" s="15">
        <f t="shared" ref="J9:J20" si="1">IF(G9=0,IF(D9="Y", (F9*$G$3)+(I9*$G$3),0), 0)</f>
        <v>35.865749999999998</v>
      </c>
      <c r="K9" s="15">
        <f t="shared" ref="K9:K20" si="2">IF(H9&gt;0, 0, I9+J9)</f>
        <v>0</v>
      </c>
      <c r="L9" s="3">
        <f t="shared" ref="L9:L21" si="3">L8-H9-K9</f>
        <v>149843.15999999997</v>
      </c>
      <c r="M9" s="3">
        <f t="shared" ref="M9:M21" si="4">$L$7-L9</f>
        <v>156.84000000002561</v>
      </c>
    </row>
    <row r="10" spans="1:17" ht="14.95" x14ac:dyDescent="0.25">
      <c r="A10" s="2">
        <v>40877</v>
      </c>
      <c r="B10" s="2">
        <v>40884</v>
      </c>
      <c r="C10" t="s">
        <v>9</v>
      </c>
      <c r="D10" t="s">
        <v>17</v>
      </c>
      <c r="E10" t="s">
        <v>50</v>
      </c>
      <c r="F10" s="3">
        <v>176.34</v>
      </c>
      <c r="G10" s="3"/>
      <c r="H10" s="3">
        <f t="shared" si="0"/>
        <v>176.34</v>
      </c>
      <c r="I10" s="15"/>
      <c r="J10" s="15">
        <f t="shared" si="1"/>
        <v>74.944500000000005</v>
      </c>
      <c r="K10" s="15">
        <f t="shared" si="2"/>
        <v>0</v>
      </c>
      <c r="L10" s="3">
        <f t="shared" si="3"/>
        <v>149666.81999999998</v>
      </c>
      <c r="M10" s="3">
        <f t="shared" si="4"/>
        <v>333.18000000002212</v>
      </c>
    </row>
    <row r="11" spans="1:17" ht="14.95" x14ac:dyDescent="0.25">
      <c r="A11" s="2">
        <v>40939</v>
      </c>
      <c r="B11" s="2">
        <v>40947</v>
      </c>
      <c r="C11" t="s">
        <v>9</v>
      </c>
      <c r="D11" t="s">
        <v>17</v>
      </c>
      <c r="E11" t="s">
        <v>51</v>
      </c>
      <c r="F11" s="3">
        <v>93.75</v>
      </c>
      <c r="G11" s="3"/>
      <c r="H11" s="3">
        <f t="shared" si="0"/>
        <v>93.75</v>
      </c>
      <c r="I11" s="15"/>
      <c r="J11" s="15">
        <f t="shared" si="1"/>
        <v>39.84375</v>
      </c>
      <c r="K11" s="15">
        <f t="shared" si="2"/>
        <v>0</v>
      </c>
      <c r="L11" s="3">
        <f t="shared" si="3"/>
        <v>149573.06999999998</v>
      </c>
      <c r="M11" s="3">
        <f t="shared" si="4"/>
        <v>426.93000000002212</v>
      </c>
      <c r="Q11" s="3"/>
    </row>
    <row r="12" spans="1:17" ht="14.95" x14ac:dyDescent="0.25">
      <c r="A12" s="2">
        <v>40847</v>
      </c>
      <c r="B12" s="2">
        <v>41221</v>
      </c>
      <c r="C12" t="s">
        <v>9</v>
      </c>
      <c r="D12" t="s">
        <v>17</v>
      </c>
      <c r="E12" t="s">
        <v>49</v>
      </c>
      <c r="F12" s="3">
        <v>40.299999999999997</v>
      </c>
      <c r="G12" s="3"/>
      <c r="H12" s="3">
        <f t="shared" si="0"/>
        <v>40.299999999999997</v>
      </c>
      <c r="I12" s="15"/>
      <c r="J12" s="15">
        <f t="shared" si="1"/>
        <v>17.127499999999998</v>
      </c>
      <c r="K12" s="15">
        <f t="shared" si="2"/>
        <v>0</v>
      </c>
      <c r="L12" s="3">
        <f t="shared" si="3"/>
        <v>149532.76999999999</v>
      </c>
      <c r="M12" s="3">
        <f t="shared" si="4"/>
        <v>467.23000000001048</v>
      </c>
    </row>
    <row r="13" spans="1:17" ht="14.95" x14ac:dyDescent="0.25">
      <c r="A13" s="2">
        <v>40847</v>
      </c>
      <c r="B13" s="2">
        <v>40855</v>
      </c>
      <c r="C13" t="s">
        <v>11</v>
      </c>
      <c r="D13" t="s">
        <v>17</v>
      </c>
      <c r="E13" s="14" t="s">
        <v>28</v>
      </c>
      <c r="F13" s="3">
        <v>39.28</v>
      </c>
      <c r="G13" s="3"/>
      <c r="H13" s="3">
        <f t="shared" si="0"/>
        <v>39.28</v>
      </c>
      <c r="I13" s="15"/>
      <c r="J13" s="15">
        <f t="shared" si="1"/>
        <v>16.693999999999999</v>
      </c>
      <c r="K13" s="15">
        <f t="shared" si="2"/>
        <v>0</v>
      </c>
      <c r="L13" s="3">
        <f t="shared" si="3"/>
        <v>149493.49</v>
      </c>
      <c r="M13" s="3">
        <f t="shared" si="4"/>
        <v>506.51000000000931</v>
      </c>
    </row>
    <row r="14" spans="1:17" ht="14.95" x14ac:dyDescent="0.25">
      <c r="A14" s="2">
        <v>40877</v>
      </c>
      <c r="B14" s="2">
        <v>40907</v>
      </c>
      <c r="C14" t="s">
        <v>11</v>
      </c>
      <c r="D14" t="s">
        <v>17</v>
      </c>
      <c r="E14" s="14" t="s">
        <v>29</v>
      </c>
      <c r="F14" s="3">
        <v>93.93</v>
      </c>
      <c r="G14" s="3"/>
      <c r="H14" s="3">
        <f t="shared" si="0"/>
        <v>93.93</v>
      </c>
      <c r="I14" s="15"/>
      <c r="J14" s="15">
        <f t="shared" si="1"/>
        <v>39.920250000000003</v>
      </c>
      <c r="K14" s="15">
        <f t="shared" si="2"/>
        <v>0</v>
      </c>
      <c r="L14" s="3">
        <f t="shared" si="3"/>
        <v>149399.56</v>
      </c>
      <c r="M14" s="3">
        <f t="shared" si="4"/>
        <v>600.44000000000233</v>
      </c>
    </row>
    <row r="15" spans="1:17" ht="14.95" x14ac:dyDescent="0.25">
      <c r="A15" s="2">
        <v>40939</v>
      </c>
      <c r="B15" s="2">
        <v>40968</v>
      </c>
      <c r="C15" t="s">
        <v>11</v>
      </c>
      <c r="D15" t="s">
        <v>17</v>
      </c>
      <c r="E15" s="14" t="s">
        <v>30</v>
      </c>
      <c r="F15" s="3">
        <v>37.119999999999997</v>
      </c>
      <c r="G15" s="3"/>
      <c r="H15" s="3">
        <f t="shared" si="0"/>
        <v>37.119999999999997</v>
      </c>
      <c r="I15" s="15"/>
      <c r="J15" s="15">
        <f t="shared" si="1"/>
        <v>15.775999999999998</v>
      </c>
      <c r="K15" s="15">
        <f t="shared" si="2"/>
        <v>0</v>
      </c>
      <c r="L15" s="3">
        <f t="shared" si="3"/>
        <v>149362.44</v>
      </c>
      <c r="M15" s="3">
        <f t="shared" si="4"/>
        <v>637.55999999999767</v>
      </c>
    </row>
    <row r="16" spans="1:17" ht="14.95" x14ac:dyDescent="0.25">
      <c r="A16" s="2">
        <v>40847</v>
      </c>
      <c r="B16" s="2">
        <v>40877</v>
      </c>
      <c r="C16" t="s">
        <v>15</v>
      </c>
      <c r="D16" t="s">
        <v>18</v>
      </c>
      <c r="E16" t="s">
        <v>23</v>
      </c>
      <c r="F16" s="3">
        <v>64.63</v>
      </c>
      <c r="G16" s="3"/>
      <c r="H16" s="3">
        <f t="shared" si="0"/>
        <v>64.63</v>
      </c>
      <c r="I16" s="15"/>
      <c r="J16" s="15">
        <f t="shared" si="1"/>
        <v>0</v>
      </c>
      <c r="K16" s="15">
        <f t="shared" si="2"/>
        <v>0</v>
      </c>
      <c r="L16" s="3">
        <f t="shared" si="3"/>
        <v>149297.81</v>
      </c>
      <c r="M16" s="3">
        <f t="shared" si="4"/>
        <v>702.19000000000233</v>
      </c>
      <c r="Q16" s="3"/>
    </row>
    <row r="17" spans="1:17" ht="14.95" x14ac:dyDescent="0.25">
      <c r="A17" s="2">
        <v>40877</v>
      </c>
      <c r="B17" s="2">
        <v>40907</v>
      </c>
      <c r="C17" t="s">
        <v>15</v>
      </c>
      <c r="D17" t="s">
        <v>18</v>
      </c>
      <c r="E17" t="s">
        <v>24</v>
      </c>
      <c r="F17" s="3">
        <v>150.72999999999999</v>
      </c>
      <c r="G17" s="3"/>
      <c r="H17" s="3">
        <f t="shared" si="0"/>
        <v>150.72999999999999</v>
      </c>
      <c r="I17" s="15"/>
      <c r="J17" s="15">
        <f t="shared" si="1"/>
        <v>0</v>
      </c>
      <c r="K17" s="15">
        <f t="shared" si="2"/>
        <v>0</v>
      </c>
      <c r="L17" s="3">
        <f t="shared" si="3"/>
        <v>149147.07999999999</v>
      </c>
      <c r="M17" s="3">
        <f t="shared" si="4"/>
        <v>852.92000000001281</v>
      </c>
    </row>
    <row r="18" spans="1:17" ht="14.95" x14ac:dyDescent="0.25">
      <c r="A18" s="2">
        <v>40939</v>
      </c>
      <c r="B18" s="2">
        <v>40968</v>
      </c>
      <c r="C18" t="s">
        <v>15</v>
      </c>
      <c r="D18" t="s">
        <v>18</v>
      </c>
      <c r="E18" t="s">
        <v>27</v>
      </c>
      <c r="F18" s="3">
        <v>55.62</v>
      </c>
      <c r="G18" s="3"/>
      <c r="H18" s="3">
        <f t="shared" si="0"/>
        <v>55.62</v>
      </c>
      <c r="I18" s="15"/>
      <c r="J18" s="15">
        <f t="shared" si="1"/>
        <v>0</v>
      </c>
      <c r="K18" s="15">
        <f t="shared" si="2"/>
        <v>0</v>
      </c>
      <c r="L18" s="3">
        <f t="shared" si="3"/>
        <v>149091.46</v>
      </c>
      <c r="M18" s="3">
        <f t="shared" si="4"/>
        <v>908.54000000000815</v>
      </c>
    </row>
    <row r="19" spans="1:17" ht="14.95" x14ac:dyDescent="0.25">
      <c r="A19" s="2"/>
      <c r="B19" s="2"/>
      <c r="F19" s="3"/>
      <c r="G19" s="3"/>
      <c r="H19" s="3">
        <f t="shared" si="0"/>
        <v>0</v>
      </c>
      <c r="I19" s="15"/>
      <c r="J19" s="15">
        <f t="shared" si="1"/>
        <v>0</v>
      </c>
      <c r="K19" s="15">
        <f t="shared" si="2"/>
        <v>0</v>
      </c>
      <c r="L19" s="3">
        <f t="shared" si="3"/>
        <v>149091.46</v>
      </c>
      <c r="M19" s="3">
        <f t="shared" si="4"/>
        <v>908.54000000000815</v>
      </c>
    </row>
    <row r="20" spans="1:17" ht="14.95" x14ac:dyDescent="0.25">
      <c r="A20" s="2"/>
      <c r="B20" s="2"/>
      <c r="F20" s="3"/>
      <c r="G20" s="3"/>
      <c r="H20" s="3">
        <f t="shared" si="0"/>
        <v>0</v>
      </c>
      <c r="I20" s="15"/>
      <c r="J20" s="15">
        <f t="shared" si="1"/>
        <v>0</v>
      </c>
      <c r="K20" s="15">
        <f t="shared" si="2"/>
        <v>0</v>
      </c>
      <c r="L20" s="3">
        <f t="shared" si="3"/>
        <v>149091.46</v>
      </c>
      <c r="M20" s="3">
        <f t="shared" si="4"/>
        <v>908.54000000000815</v>
      </c>
    </row>
    <row r="21" spans="1:17" ht="14.95" x14ac:dyDescent="0.25">
      <c r="A21" s="2"/>
      <c r="B21" s="2"/>
      <c r="F21" s="3"/>
      <c r="G21" s="11"/>
      <c r="H21" s="3">
        <f t="shared" ref="H21" si="5">F21+G21</f>
        <v>0</v>
      </c>
      <c r="I21" s="15"/>
      <c r="J21" s="15">
        <f t="shared" ref="J21" si="6">IF(G21=0,IF(D21="Y", (F21*$G$3)+(I21*$G$3),0), 0)</f>
        <v>0</v>
      </c>
      <c r="K21" s="15">
        <f t="shared" ref="K21" si="7">IF(H21&gt;0, 0, I21+J21)</f>
        <v>0</v>
      </c>
      <c r="L21" s="3">
        <f t="shared" si="3"/>
        <v>149091.46</v>
      </c>
      <c r="M21" s="3">
        <f t="shared" si="4"/>
        <v>908.54000000000815</v>
      </c>
      <c r="Q21" s="3"/>
    </row>
  </sheetData>
  <mergeCells count="5">
    <mergeCell ref="F5:G5"/>
    <mergeCell ref="I5:J5"/>
    <mergeCell ref="J2:Q2"/>
    <mergeCell ref="P6:Q6"/>
    <mergeCell ref="O5:O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pane ySplit="6" topLeftCell="A7" activePane="bottomLeft" state="frozen"/>
      <selection pane="bottomLeft" activeCell="E23" sqref="E23"/>
    </sheetView>
  </sheetViews>
  <sheetFormatPr defaultRowHeight="14.4" x14ac:dyDescent="0.3"/>
  <cols>
    <col min="1" max="1" width="16.296875" customWidth="1"/>
    <col min="2" max="2" width="10.69921875" bestFit="1" customWidth="1"/>
    <col min="3" max="3" width="19.09765625" bestFit="1" customWidth="1"/>
    <col min="4" max="4" width="9.09765625" customWidth="1"/>
    <col min="5" max="5" width="41.296875" customWidth="1"/>
    <col min="6" max="6" width="12.59765625" customWidth="1"/>
    <col min="7" max="10" width="12.296875" customWidth="1"/>
    <col min="11" max="11" width="13.3984375" customWidth="1"/>
    <col min="12" max="12" width="11.09765625" bestFit="1" customWidth="1"/>
    <col min="13" max="13" width="10.69921875" customWidth="1"/>
    <col min="14" max="14" width="42.59765625" bestFit="1" customWidth="1"/>
    <col min="15" max="15" width="19.59765625" customWidth="1"/>
    <col min="16" max="16" width="13.09765625" bestFit="1" customWidth="1"/>
  </cols>
  <sheetData>
    <row r="1" spans="1:17" ht="34.5" customHeight="1" x14ac:dyDescent="0.25">
      <c r="A1" s="4" t="s">
        <v>0</v>
      </c>
      <c r="B1" t="s">
        <v>45</v>
      </c>
    </row>
    <row r="2" spans="1:17" ht="23.3" customHeight="1" x14ac:dyDescent="0.25">
      <c r="A2" s="4" t="s">
        <v>1</v>
      </c>
      <c r="B2" s="2">
        <v>41182</v>
      </c>
      <c r="J2" s="22" t="s">
        <v>21</v>
      </c>
      <c r="K2" s="22"/>
      <c r="L2" s="22"/>
      <c r="M2" s="22"/>
      <c r="N2" s="22"/>
      <c r="O2" s="22"/>
      <c r="P2" s="22"/>
      <c r="Q2" s="22"/>
    </row>
    <row r="3" spans="1:17" ht="14.95" x14ac:dyDescent="0.25">
      <c r="A3" s="4"/>
      <c r="F3" s="4" t="s">
        <v>12</v>
      </c>
      <c r="G3" s="6">
        <v>0.41499999999999998</v>
      </c>
      <c r="H3" s="1"/>
      <c r="I3" s="1"/>
      <c r="J3" t="s">
        <v>26</v>
      </c>
    </row>
    <row r="4" spans="1:17" ht="14.95" x14ac:dyDescent="0.25">
      <c r="A4" s="4" t="s">
        <v>2</v>
      </c>
    </row>
    <row r="5" spans="1:17" x14ac:dyDescent="0.3">
      <c r="A5" s="4"/>
      <c r="B5" s="4"/>
      <c r="C5" s="4"/>
      <c r="D5" s="4"/>
      <c r="E5" s="4"/>
      <c r="F5" s="21" t="s">
        <v>13</v>
      </c>
      <c r="G5" s="21"/>
      <c r="H5" s="12"/>
      <c r="I5" s="21" t="s">
        <v>14</v>
      </c>
      <c r="J5" s="21"/>
      <c r="K5" s="4"/>
      <c r="L5" s="4"/>
      <c r="M5" s="4"/>
      <c r="N5" s="4"/>
      <c r="O5" s="24" t="s">
        <v>22</v>
      </c>
      <c r="P5" s="4"/>
    </row>
    <row r="6" spans="1:17" ht="14.95" thickBot="1" x14ac:dyDescent="0.35">
      <c r="A6" s="13" t="s">
        <v>3</v>
      </c>
      <c r="B6" s="13" t="s">
        <v>4</v>
      </c>
      <c r="C6" s="13" t="s">
        <v>5</v>
      </c>
      <c r="D6" s="13" t="s">
        <v>19</v>
      </c>
      <c r="E6" s="13" t="s">
        <v>6</v>
      </c>
      <c r="F6" s="13" t="s">
        <v>7</v>
      </c>
      <c r="G6" s="13" t="s">
        <v>8</v>
      </c>
      <c r="H6" s="13" t="s">
        <v>10</v>
      </c>
      <c r="I6" s="13" t="s">
        <v>7</v>
      </c>
      <c r="J6" s="13" t="s">
        <v>8</v>
      </c>
      <c r="K6" s="13" t="s">
        <v>10</v>
      </c>
      <c r="L6" s="13" t="s">
        <v>2</v>
      </c>
      <c r="M6" s="13" t="s">
        <v>31</v>
      </c>
      <c r="N6" s="8" t="s">
        <v>20</v>
      </c>
      <c r="O6" s="25"/>
      <c r="P6" s="23" t="s">
        <v>16</v>
      </c>
      <c r="Q6" s="23"/>
    </row>
    <row r="7" spans="1:17" ht="14.95" x14ac:dyDescent="0.25">
      <c r="K7" s="3"/>
      <c r="L7" s="3">
        <v>50000</v>
      </c>
      <c r="M7" s="3"/>
    </row>
    <row r="8" spans="1:17" ht="14.95" x14ac:dyDescent="0.25">
      <c r="A8" s="2">
        <v>40939</v>
      </c>
      <c r="B8" s="2">
        <v>40947</v>
      </c>
      <c r="C8" t="s">
        <v>9</v>
      </c>
      <c r="D8" t="s">
        <v>17</v>
      </c>
      <c r="E8" t="s">
        <v>51</v>
      </c>
      <c r="F8" s="3">
        <v>69.75</v>
      </c>
      <c r="G8" s="3"/>
      <c r="H8" s="3">
        <f>F8+G8</f>
        <v>69.75</v>
      </c>
      <c r="I8" s="15"/>
      <c r="J8" s="15">
        <f>IF(G8=0,IF(D8="Y", (F8*$G$3)+(I8*$G$3),0), 0)</f>
        <v>28.946249999999999</v>
      </c>
      <c r="K8" s="15">
        <f>IF(H8&gt;0, 0, I8+J8)</f>
        <v>0</v>
      </c>
      <c r="L8" s="3">
        <f>L7-H8-K8</f>
        <v>49930.25</v>
      </c>
      <c r="M8" s="3">
        <f>$L$7-L8</f>
        <v>69.75</v>
      </c>
    </row>
    <row r="9" spans="1:17" ht="14.95" x14ac:dyDescent="0.25">
      <c r="A9" s="2">
        <v>40939</v>
      </c>
      <c r="B9" s="2">
        <v>40947</v>
      </c>
      <c r="C9" t="s">
        <v>9</v>
      </c>
      <c r="D9" t="s">
        <v>17</v>
      </c>
      <c r="E9" t="s">
        <v>51</v>
      </c>
      <c r="F9" s="3">
        <v>490.58</v>
      </c>
      <c r="G9" s="3"/>
      <c r="H9" s="3">
        <f t="shared" ref="H9:H31" si="0">F9+G9</f>
        <v>490.58</v>
      </c>
      <c r="I9" s="15"/>
      <c r="J9" s="15">
        <f t="shared" ref="J9:J31" si="1">IF(G9=0,IF(D9="Y", (F9*$G$3)+(I9*$G$3),0), 0)</f>
        <v>203.59069999999997</v>
      </c>
      <c r="K9" s="15">
        <f t="shared" ref="K9:K31" si="2">IF(H9&gt;0, 0, I9+J9)</f>
        <v>0</v>
      </c>
      <c r="L9" s="3">
        <f t="shared" ref="L9:L12" si="3">L8-H9-K9</f>
        <v>49439.67</v>
      </c>
      <c r="M9" s="3">
        <f t="shared" ref="M9:M31" si="4">$L$7-L9</f>
        <v>560.33000000000175</v>
      </c>
    </row>
    <row r="10" spans="1:17" ht="14.95" x14ac:dyDescent="0.25">
      <c r="A10" s="2">
        <v>40939</v>
      </c>
      <c r="B10" s="2">
        <v>40947</v>
      </c>
      <c r="C10" t="s">
        <v>9</v>
      </c>
      <c r="D10" t="s">
        <v>17</v>
      </c>
      <c r="E10" t="s">
        <v>51</v>
      </c>
      <c r="F10" s="3">
        <v>138.75</v>
      </c>
      <c r="G10" s="3"/>
      <c r="H10" s="3">
        <f t="shared" si="0"/>
        <v>138.75</v>
      </c>
      <c r="I10" s="15"/>
      <c r="J10" s="15">
        <f t="shared" si="1"/>
        <v>57.581249999999997</v>
      </c>
      <c r="K10" s="15">
        <f t="shared" si="2"/>
        <v>0</v>
      </c>
      <c r="L10" s="3">
        <f t="shared" si="3"/>
        <v>49300.92</v>
      </c>
      <c r="M10" s="3">
        <f t="shared" si="4"/>
        <v>699.08000000000175</v>
      </c>
    </row>
    <row r="11" spans="1:17" ht="14.95" x14ac:dyDescent="0.25">
      <c r="A11" s="2">
        <v>40968</v>
      </c>
      <c r="B11" s="2">
        <v>40975</v>
      </c>
      <c r="C11" t="s">
        <v>9</v>
      </c>
      <c r="D11" t="s">
        <v>17</v>
      </c>
      <c r="E11" t="s">
        <v>53</v>
      </c>
      <c r="F11" s="3">
        <v>281.25</v>
      </c>
      <c r="G11" s="3"/>
      <c r="H11" s="3">
        <f t="shared" si="0"/>
        <v>281.25</v>
      </c>
      <c r="I11" s="15"/>
      <c r="J11" s="15">
        <f t="shared" si="1"/>
        <v>116.71875</v>
      </c>
      <c r="K11" s="15">
        <f t="shared" si="2"/>
        <v>0</v>
      </c>
      <c r="L11" s="3">
        <f t="shared" si="3"/>
        <v>49019.67</v>
      </c>
      <c r="M11" s="3">
        <f t="shared" si="4"/>
        <v>980.33000000000175</v>
      </c>
      <c r="Q11" s="3"/>
    </row>
    <row r="12" spans="1:17" ht="14.95" x14ac:dyDescent="0.25">
      <c r="A12" s="2">
        <v>40877</v>
      </c>
      <c r="B12" s="2">
        <v>40884</v>
      </c>
      <c r="C12" t="s">
        <v>9</v>
      </c>
      <c r="D12" t="s">
        <v>17</v>
      </c>
      <c r="E12" t="s">
        <v>50</v>
      </c>
      <c r="F12" s="3">
        <v>58.57</v>
      </c>
      <c r="G12" s="3"/>
      <c r="H12" s="3">
        <f t="shared" si="0"/>
        <v>58.57</v>
      </c>
      <c r="I12" s="15"/>
      <c r="J12" s="15">
        <f t="shared" si="1"/>
        <v>24.306549999999998</v>
      </c>
      <c r="K12" s="15">
        <f t="shared" si="2"/>
        <v>0</v>
      </c>
      <c r="L12" s="3">
        <f t="shared" si="3"/>
        <v>48961.1</v>
      </c>
      <c r="M12" s="3">
        <f t="shared" si="4"/>
        <v>1038.9000000000015</v>
      </c>
    </row>
    <row r="13" spans="1:17" ht="14.95" x14ac:dyDescent="0.25">
      <c r="A13" s="2">
        <v>41243</v>
      </c>
      <c r="B13" s="2">
        <v>40884</v>
      </c>
      <c r="C13" t="s">
        <v>11</v>
      </c>
      <c r="D13" t="s">
        <v>17</v>
      </c>
      <c r="E13" s="14" t="s">
        <v>29</v>
      </c>
      <c r="F13" s="3">
        <v>23.53</v>
      </c>
      <c r="G13" s="3"/>
      <c r="H13" s="3">
        <f t="shared" si="0"/>
        <v>23.53</v>
      </c>
      <c r="I13" s="15"/>
      <c r="J13" s="15">
        <f t="shared" si="1"/>
        <v>9.7649500000000007</v>
      </c>
      <c r="K13" s="15">
        <f t="shared" si="2"/>
        <v>0</v>
      </c>
      <c r="L13" s="3">
        <f t="shared" ref="L13:L31" si="5">L12-H13-K13</f>
        <v>48937.57</v>
      </c>
      <c r="M13" s="3">
        <f t="shared" si="4"/>
        <v>1062.4300000000003</v>
      </c>
    </row>
    <row r="14" spans="1:17" ht="14.95" x14ac:dyDescent="0.25">
      <c r="A14" s="2">
        <v>40939</v>
      </c>
      <c r="B14" s="2">
        <v>40947</v>
      </c>
      <c r="C14" t="s">
        <v>11</v>
      </c>
      <c r="D14" t="s">
        <v>17</v>
      </c>
      <c r="E14" s="14" t="s">
        <v>30</v>
      </c>
      <c r="F14" s="3">
        <v>225.27</v>
      </c>
      <c r="G14" s="3"/>
      <c r="H14" s="3">
        <f t="shared" si="0"/>
        <v>225.27</v>
      </c>
      <c r="I14" s="15"/>
      <c r="J14" s="15">
        <f t="shared" si="1"/>
        <v>93.487049999999996</v>
      </c>
      <c r="K14" s="15">
        <f t="shared" si="2"/>
        <v>0</v>
      </c>
      <c r="L14" s="3">
        <f t="shared" si="5"/>
        <v>48712.3</v>
      </c>
      <c r="M14" s="3">
        <f t="shared" si="4"/>
        <v>1287.6999999999971</v>
      </c>
    </row>
    <row r="15" spans="1:17" ht="14.95" x14ac:dyDescent="0.25">
      <c r="A15" s="2">
        <v>40877</v>
      </c>
      <c r="B15" s="2">
        <v>40908</v>
      </c>
      <c r="C15" t="s">
        <v>15</v>
      </c>
      <c r="D15" t="s">
        <v>18</v>
      </c>
      <c r="E15" t="s">
        <v>24</v>
      </c>
      <c r="F15" s="3"/>
      <c r="G15" s="3">
        <v>34.08</v>
      </c>
      <c r="H15" s="3">
        <f t="shared" si="0"/>
        <v>34.08</v>
      </c>
      <c r="I15" s="15"/>
      <c r="J15" s="15">
        <f t="shared" si="1"/>
        <v>0</v>
      </c>
      <c r="K15" s="15">
        <f t="shared" si="2"/>
        <v>0</v>
      </c>
      <c r="L15" s="3">
        <f t="shared" si="5"/>
        <v>48678.22</v>
      </c>
      <c r="M15" s="3">
        <f t="shared" si="4"/>
        <v>1321.7799999999988</v>
      </c>
    </row>
    <row r="16" spans="1:17" ht="14.95" x14ac:dyDescent="0.25">
      <c r="A16" s="2">
        <v>40939</v>
      </c>
      <c r="B16" s="2">
        <v>40968</v>
      </c>
      <c r="C16" t="s">
        <v>15</v>
      </c>
      <c r="D16" t="s">
        <v>18</v>
      </c>
      <c r="E16" t="s">
        <v>25</v>
      </c>
      <c r="F16" s="3"/>
      <c r="G16" s="3">
        <v>383.61</v>
      </c>
      <c r="H16" s="3">
        <f t="shared" si="0"/>
        <v>383.61</v>
      </c>
      <c r="I16" s="15"/>
      <c r="J16" s="15">
        <f t="shared" si="1"/>
        <v>0</v>
      </c>
      <c r="K16" s="15">
        <f t="shared" si="2"/>
        <v>0</v>
      </c>
      <c r="L16" s="3">
        <f t="shared" si="5"/>
        <v>48294.61</v>
      </c>
      <c r="M16" s="3">
        <f t="shared" si="4"/>
        <v>1705.3899999999994</v>
      </c>
    </row>
    <row r="17" spans="1:17" ht="14.95" x14ac:dyDescent="0.25">
      <c r="A17" s="2"/>
      <c r="B17" s="2"/>
      <c r="F17" s="3"/>
      <c r="G17" s="3"/>
      <c r="H17" s="3">
        <f t="shared" si="0"/>
        <v>0</v>
      </c>
      <c r="I17" s="15"/>
      <c r="J17" s="15">
        <f t="shared" si="1"/>
        <v>0</v>
      </c>
      <c r="K17" s="15">
        <f t="shared" si="2"/>
        <v>0</v>
      </c>
      <c r="L17" s="3">
        <f t="shared" si="5"/>
        <v>48294.61</v>
      </c>
      <c r="M17" s="3">
        <f t="shared" si="4"/>
        <v>1705.3899999999994</v>
      </c>
    </row>
    <row r="18" spans="1:17" ht="14.95" x14ac:dyDescent="0.25">
      <c r="A18" s="2">
        <v>40999</v>
      </c>
      <c r="B18" s="2"/>
      <c r="C18" t="s">
        <v>9</v>
      </c>
      <c r="D18" t="s">
        <v>17</v>
      </c>
      <c r="E18" t="s">
        <v>52</v>
      </c>
      <c r="F18" s="3"/>
      <c r="G18" s="3"/>
      <c r="H18" s="3">
        <f t="shared" si="0"/>
        <v>0</v>
      </c>
      <c r="I18" s="15">
        <v>274.5</v>
      </c>
      <c r="J18" s="15">
        <f t="shared" si="1"/>
        <v>113.91749999999999</v>
      </c>
      <c r="K18" s="15">
        <f t="shared" si="2"/>
        <v>388.41750000000002</v>
      </c>
      <c r="L18" s="3">
        <f t="shared" si="5"/>
        <v>47906.192499999997</v>
      </c>
      <c r="M18" s="3">
        <f t="shared" si="4"/>
        <v>2093.8075000000026</v>
      </c>
    </row>
    <row r="19" spans="1:17" ht="14.95" x14ac:dyDescent="0.25">
      <c r="A19" s="2">
        <v>40999</v>
      </c>
      <c r="B19" s="2"/>
      <c r="C19" t="s">
        <v>9</v>
      </c>
      <c r="D19" t="s">
        <v>17</v>
      </c>
      <c r="E19" t="s">
        <v>52</v>
      </c>
      <c r="F19" s="3"/>
      <c r="G19" s="11"/>
      <c r="H19" s="3">
        <f t="shared" si="0"/>
        <v>0</v>
      </c>
      <c r="I19" s="15">
        <v>16.89</v>
      </c>
      <c r="J19" s="15">
        <f t="shared" si="1"/>
        <v>7.0093499999999995</v>
      </c>
      <c r="K19" s="15">
        <f t="shared" si="2"/>
        <v>23.899349999999998</v>
      </c>
      <c r="L19" s="3">
        <f t="shared" si="5"/>
        <v>47882.293149999998</v>
      </c>
      <c r="M19" s="3">
        <f t="shared" si="4"/>
        <v>2117.7068500000023</v>
      </c>
      <c r="Q19" s="3"/>
    </row>
    <row r="20" spans="1:17" ht="14.95" x14ac:dyDescent="0.25">
      <c r="A20" s="2">
        <v>40999</v>
      </c>
      <c r="C20" t="s">
        <v>9</v>
      </c>
      <c r="D20" t="s">
        <v>17</v>
      </c>
      <c r="E20" t="s">
        <v>52</v>
      </c>
      <c r="H20" s="3">
        <f t="shared" si="0"/>
        <v>0</v>
      </c>
      <c r="I20" s="16">
        <v>52.32</v>
      </c>
      <c r="J20" s="15">
        <f t="shared" si="1"/>
        <v>21.712799999999998</v>
      </c>
      <c r="K20" s="15">
        <f t="shared" si="2"/>
        <v>74.032799999999995</v>
      </c>
      <c r="L20" s="3">
        <f t="shared" si="5"/>
        <v>47808.260349999997</v>
      </c>
      <c r="M20" s="3">
        <f t="shared" si="4"/>
        <v>2191.7396500000032</v>
      </c>
    </row>
    <row r="21" spans="1:17" ht="14.95" x14ac:dyDescent="0.25">
      <c r="A21" s="2">
        <v>40999</v>
      </c>
      <c r="C21" t="s">
        <v>9</v>
      </c>
      <c r="D21" t="s">
        <v>17</v>
      </c>
      <c r="E21" t="s">
        <v>52</v>
      </c>
      <c r="H21" s="3">
        <f t="shared" si="0"/>
        <v>0</v>
      </c>
      <c r="I21" s="15">
        <v>225</v>
      </c>
      <c r="J21" s="15">
        <f t="shared" si="1"/>
        <v>93.375</v>
      </c>
      <c r="K21" s="15">
        <f t="shared" si="2"/>
        <v>318.375</v>
      </c>
      <c r="L21" s="3">
        <f t="shared" si="5"/>
        <v>47489.885349999997</v>
      </c>
      <c r="M21" s="3">
        <f t="shared" si="4"/>
        <v>2510.1146500000032</v>
      </c>
    </row>
    <row r="22" spans="1:17" ht="14.95" x14ac:dyDescent="0.25">
      <c r="H22" s="3">
        <f t="shared" si="0"/>
        <v>0</v>
      </c>
      <c r="J22" s="15">
        <f t="shared" si="1"/>
        <v>0</v>
      </c>
      <c r="K22" s="15">
        <f t="shared" si="2"/>
        <v>0</v>
      </c>
      <c r="L22" s="3">
        <f t="shared" si="5"/>
        <v>47489.885349999997</v>
      </c>
      <c r="M22" s="3">
        <f t="shared" si="4"/>
        <v>2510.1146500000032</v>
      </c>
    </row>
    <row r="23" spans="1:17" ht="14.95" x14ac:dyDescent="0.25">
      <c r="A23" s="2">
        <v>40999</v>
      </c>
      <c r="C23" t="s">
        <v>11</v>
      </c>
      <c r="D23" t="s">
        <v>17</v>
      </c>
      <c r="E23" s="14" t="s">
        <v>32</v>
      </c>
      <c r="H23" s="3">
        <f t="shared" si="0"/>
        <v>0</v>
      </c>
      <c r="I23" s="15">
        <v>203.85</v>
      </c>
      <c r="J23" s="15">
        <f t="shared" si="1"/>
        <v>84.597749999999991</v>
      </c>
      <c r="K23" s="15">
        <f t="shared" si="2"/>
        <v>288.44774999999998</v>
      </c>
      <c r="L23" s="3">
        <f t="shared" si="5"/>
        <v>47201.437599999997</v>
      </c>
      <c r="M23" s="3">
        <f t="shared" si="4"/>
        <v>2798.5624000000025</v>
      </c>
      <c r="N23" t="s">
        <v>33</v>
      </c>
    </row>
    <row r="24" spans="1:17" ht="14.95" x14ac:dyDescent="0.25">
      <c r="H24" s="3">
        <f t="shared" si="0"/>
        <v>0</v>
      </c>
      <c r="J24" s="15">
        <f t="shared" si="1"/>
        <v>0</v>
      </c>
      <c r="K24" s="15">
        <f t="shared" si="2"/>
        <v>0</v>
      </c>
      <c r="L24" s="3">
        <f t="shared" si="5"/>
        <v>47201.437599999997</v>
      </c>
      <c r="M24" s="3">
        <f t="shared" si="4"/>
        <v>2798.5624000000025</v>
      </c>
    </row>
    <row r="25" spans="1:17" ht="14.95" x14ac:dyDescent="0.25">
      <c r="H25" s="3">
        <f t="shared" si="0"/>
        <v>0</v>
      </c>
      <c r="J25" s="15">
        <f t="shared" si="1"/>
        <v>0</v>
      </c>
      <c r="K25" s="15">
        <f t="shared" si="2"/>
        <v>0</v>
      </c>
      <c r="L25" s="3">
        <f t="shared" si="5"/>
        <v>47201.437599999997</v>
      </c>
      <c r="M25" s="3">
        <f t="shared" si="4"/>
        <v>2798.5624000000025</v>
      </c>
    </row>
    <row r="26" spans="1:17" ht="14.95" x14ac:dyDescent="0.25">
      <c r="H26" s="3">
        <f t="shared" si="0"/>
        <v>0</v>
      </c>
      <c r="J26" s="15">
        <f t="shared" si="1"/>
        <v>0</v>
      </c>
      <c r="K26" s="15">
        <f t="shared" si="2"/>
        <v>0</v>
      </c>
      <c r="L26" s="3">
        <f t="shared" si="5"/>
        <v>47201.437599999997</v>
      </c>
      <c r="M26" s="3">
        <f t="shared" si="4"/>
        <v>2798.5624000000025</v>
      </c>
    </row>
    <row r="27" spans="1:17" ht="14.95" x14ac:dyDescent="0.25">
      <c r="H27" s="3">
        <f t="shared" si="0"/>
        <v>0</v>
      </c>
      <c r="J27" s="15">
        <f t="shared" si="1"/>
        <v>0</v>
      </c>
      <c r="K27" s="15">
        <f t="shared" si="2"/>
        <v>0</v>
      </c>
      <c r="L27" s="3">
        <f t="shared" si="5"/>
        <v>47201.437599999997</v>
      </c>
      <c r="M27" s="3">
        <f t="shared" si="4"/>
        <v>2798.5624000000025</v>
      </c>
    </row>
    <row r="28" spans="1:17" ht="14.95" x14ac:dyDescent="0.25">
      <c r="H28" s="3">
        <f t="shared" si="0"/>
        <v>0</v>
      </c>
      <c r="J28" s="15">
        <f t="shared" si="1"/>
        <v>0</v>
      </c>
      <c r="K28" s="15">
        <f t="shared" si="2"/>
        <v>0</v>
      </c>
      <c r="L28" s="3">
        <f t="shared" si="5"/>
        <v>47201.437599999997</v>
      </c>
      <c r="M28" s="3">
        <f t="shared" si="4"/>
        <v>2798.5624000000025</v>
      </c>
    </row>
    <row r="29" spans="1:17" ht="14.95" x14ac:dyDescent="0.25">
      <c r="H29" s="3">
        <f t="shared" si="0"/>
        <v>0</v>
      </c>
      <c r="J29" s="15">
        <f t="shared" si="1"/>
        <v>0</v>
      </c>
      <c r="K29" s="15">
        <f t="shared" si="2"/>
        <v>0</v>
      </c>
      <c r="L29" s="3">
        <f t="shared" si="5"/>
        <v>47201.437599999997</v>
      </c>
      <c r="M29" s="3">
        <f t="shared" si="4"/>
        <v>2798.5624000000025</v>
      </c>
    </row>
    <row r="30" spans="1:17" ht="14.95" x14ac:dyDescent="0.25">
      <c r="H30" s="3">
        <f t="shared" si="0"/>
        <v>0</v>
      </c>
      <c r="J30" s="15">
        <f t="shared" si="1"/>
        <v>0</v>
      </c>
      <c r="K30" s="15">
        <f t="shared" si="2"/>
        <v>0</v>
      </c>
      <c r="L30" s="3">
        <f t="shared" si="5"/>
        <v>47201.437599999997</v>
      </c>
      <c r="M30" s="3">
        <f t="shared" si="4"/>
        <v>2798.5624000000025</v>
      </c>
    </row>
    <row r="31" spans="1:17" ht="14.95" x14ac:dyDescent="0.25">
      <c r="H31" s="3">
        <f t="shared" si="0"/>
        <v>0</v>
      </c>
      <c r="J31" s="15">
        <f t="shared" si="1"/>
        <v>0</v>
      </c>
      <c r="K31" s="15">
        <f t="shared" si="2"/>
        <v>0</v>
      </c>
      <c r="L31" s="3">
        <f t="shared" si="5"/>
        <v>47201.437599999997</v>
      </c>
      <c r="M31" s="3">
        <f t="shared" si="4"/>
        <v>2798.5624000000025</v>
      </c>
    </row>
    <row r="35" spans="10:10" ht="14.95" x14ac:dyDescent="0.25">
      <c r="J35" s="3"/>
    </row>
  </sheetData>
  <mergeCells count="5">
    <mergeCell ref="J2:Q2"/>
    <mergeCell ref="F5:G5"/>
    <mergeCell ref="I5:J5"/>
    <mergeCell ref="O5:O6"/>
    <mergeCell ref="P6:Q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tabSelected="1" workbookViewId="0">
      <selection activeCell="G14" sqref="G14"/>
    </sheetView>
  </sheetViews>
  <sheetFormatPr defaultRowHeight="14.4" x14ac:dyDescent="0.3"/>
  <cols>
    <col min="1" max="1" width="99.296875" customWidth="1"/>
    <col min="2" max="4" width="13.296875" customWidth="1"/>
    <col min="5" max="5" width="13.3984375" customWidth="1"/>
    <col min="6" max="6" width="11.09765625" bestFit="1" customWidth="1"/>
    <col min="7" max="7" width="12" customWidth="1"/>
  </cols>
  <sheetData>
    <row r="2" spans="1:7" x14ac:dyDescent="0.25">
      <c r="E2" s="2">
        <v>41015</v>
      </c>
    </row>
    <row r="3" spans="1:7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</row>
    <row r="4" spans="1:7" x14ac:dyDescent="0.25">
      <c r="A4" t="s">
        <v>40</v>
      </c>
      <c r="B4" s="2">
        <v>40695</v>
      </c>
      <c r="C4" s="2">
        <v>40999</v>
      </c>
      <c r="D4" t="s">
        <v>41</v>
      </c>
      <c r="E4" s="3">
        <f>F4-21734.3175</f>
        <v>33265.682499999995</v>
      </c>
      <c r="F4" s="3">
        <v>55000</v>
      </c>
      <c r="G4" s="3">
        <v>22149.67</v>
      </c>
    </row>
    <row r="5" spans="1:7" x14ac:dyDescent="0.25">
      <c r="A5" t="s">
        <v>42</v>
      </c>
      <c r="B5" s="2">
        <v>40817</v>
      </c>
      <c r="C5" s="2">
        <v>41547</v>
      </c>
      <c r="D5" t="s">
        <v>43</v>
      </c>
      <c r="E5" s="3">
        <v>908.54</v>
      </c>
      <c r="F5" s="3">
        <v>150000</v>
      </c>
      <c r="G5" s="3">
        <f>F5-E5</f>
        <v>149091.46</v>
      </c>
    </row>
    <row r="6" spans="1:7" x14ac:dyDescent="0.25">
      <c r="A6" s="17" t="s">
        <v>47</v>
      </c>
      <c r="B6" s="18"/>
      <c r="C6" s="18"/>
      <c r="D6" s="4"/>
      <c r="E6" s="19">
        <f>SUM(E4:E5)</f>
        <v>34174.222499999996</v>
      </c>
      <c r="F6" s="19">
        <f>SUM(F4:F5)</f>
        <v>205000</v>
      </c>
      <c r="G6" s="3"/>
    </row>
    <row r="7" spans="1:7" x14ac:dyDescent="0.25">
      <c r="A7" s="17" t="s">
        <v>48</v>
      </c>
      <c r="B7" s="18"/>
      <c r="C7" s="18"/>
      <c r="D7" s="4"/>
      <c r="E7" s="19"/>
      <c r="F7" s="20">
        <f>E6/F6</f>
        <v>0.16670352439024388</v>
      </c>
      <c r="G7" s="3"/>
    </row>
    <row r="8" spans="1:7" x14ac:dyDescent="0.25">
      <c r="B8" s="2"/>
      <c r="C8" s="2"/>
      <c r="E8" s="3"/>
      <c r="F8" s="3"/>
      <c r="G8" s="3"/>
    </row>
    <row r="9" spans="1:7" x14ac:dyDescent="0.25">
      <c r="B9" s="2"/>
      <c r="C9" s="2"/>
      <c r="E9" s="3"/>
      <c r="F9" s="3"/>
      <c r="G9" s="3"/>
    </row>
    <row r="10" spans="1:7" x14ac:dyDescent="0.25">
      <c r="A10" t="s">
        <v>44</v>
      </c>
      <c r="B10" s="2">
        <v>41000</v>
      </c>
      <c r="C10" s="2">
        <v>41394</v>
      </c>
      <c r="E10" s="3"/>
      <c r="F10" s="3">
        <v>77000</v>
      </c>
      <c r="G10" s="3">
        <f>F10-E10</f>
        <v>77000</v>
      </c>
    </row>
    <row r="14" spans="1:7" x14ac:dyDescent="0.25">
      <c r="A14" t="s">
        <v>45</v>
      </c>
      <c r="D14" t="s">
        <v>46</v>
      </c>
      <c r="E14" s="3">
        <v>3068.47</v>
      </c>
      <c r="F14" s="3">
        <v>50000</v>
      </c>
      <c r="G14" s="3">
        <f>F14-E14</f>
        <v>46931.53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Running</vt:lpstr>
      <vt:lpstr>4W3799</vt:lpstr>
      <vt:lpstr>4W3817</vt:lpstr>
      <vt:lpstr>WSRTC Totals</vt:lpstr>
    </vt:vector>
  </TitlesOfParts>
  <Company>Montana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Bailey, Ted</cp:lastModifiedBy>
  <cp:lastPrinted>2012-01-11T18:21:09Z</cp:lastPrinted>
  <dcterms:created xsi:type="dcterms:W3CDTF">2011-07-27T14:46:18Z</dcterms:created>
  <dcterms:modified xsi:type="dcterms:W3CDTF">2012-04-27T22:19:10Z</dcterms:modified>
</cp:coreProperties>
</file>