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RS-10\POOLED FUND\A - Complete List of Pooled Fund Projects\TPF &amp; SPR Projects\TPF-5(469)--Alabama--Solicit#1549\"/>
    </mc:Choice>
  </mc:AlternateContent>
  <xr:revisionPtr revIDLastSave="0" documentId="8_{B7AFC972-709B-4239-9393-978AACDD25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vised 04_15_25" sheetId="2" r:id="rId1"/>
  </sheets>
  <definedNames>
    <definedName name="_xlnm.Print_Area" localSheetId="0">'Revised 04_15_25'!$A$1:$I$49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2" l="1"/>
  <c r="F36" i="2"/>
  <c r="F33" i="2"/>
  <c r="F31" i="2"/>
  <c r="F29" i="2"/>
  <c r="F27" i="2"/>
  <c r="F23" i="2"/>
  <c r="F21" i="2"/>
  <c r="F19" i="2"/>
  <c r="F17" i="2"/>
  <c r="F14" i="2"/>
  <c r="F11" i="2"/>
  <c r="D49" i="2"/>
  <c r="E47" i="2"/>
  <c r="D47" i="2"/>
  <c r="H38" i="2"/>
  <c r="H36" i="2"/>
  <c r="H34" i="2"/>
  <c r="H33" i="2"/>
  <c r="H31" i="2"/>
  <c r="H29" i="2"/>
  <c r="H28" i="2"/>
  <c r="H24" i="2"/>
  <c r="H25" i="2"/>
  <c r="H26" i="2"/>
  <c r="H22" i="2"/>
  <c r="H20" i="2"/>
  <c r="H18" i="2"/>
  <c r="H15" i="2"/>
  <c r="H16" i="2"/>
  <c r="H12" i="2"/>
  <c r="H13" i="2"/>
  <c r="G40" i="2" l="1"/>
  <c r="E40" i="2"/>
  <c r="D40" i="2"/>
  <c r="H39" i="2"/>
  <c r="H37" i="2"/>
  <c r="H35" i="2"/>
  <c r="H32" i="2"/>
  <c r="H30" i="2"/>
  <c r="H23" i="2"/>
  <c r="H27" i="2"/>
  <c r="H21" i="2"/>
  <c r="H19" i="2"/>
  <c r="H17" i="2"/>
  <c r="H14" i="2"/>
  <c r="H11" i="2"/>
  <c r="I38" i="2" l="1"/>
  <c r="I34" i="2"/>
  <c r="I36" i="2"/>
  <c r="I31" i="2"/>
  <c r="I33" i="2"/>
  <c r="I28" i="2"/>
  <c r="I29" i="2"/>
  <c r="I25" i="2"/>
  <c r="I24" i="2"/>
  <c r="I22" i="2"/>
  <c r="I26" i="2"/>
  <c r="I18" i="2"/>
  <c r="I20" i="2"/>
  <c r="I16" i="2"/>
  <c r="I15" i="2"/>
  <c r="I13" i="2"/>
  <c r="I12" i="2"/>
  <c r="H40" i="2"/>
  <c r="I11" i="2" l="1"/>
  <c r="I17" i="2"/>
  <c r="F40" i="2"/>
  <c r="I21" i="2"/>
  <c r="I27" i="2"/>
  <c r="I32" i="2"/>
  <c r="I19" i="2"/>
  <c r="I30" i="2"/>
  <c r="I23" i="2"/>
  <c r="I39" i="2"/>
  <c r="I14" i="2"/>
  <c r="I37" i="2"/>
  <c r="I35" i="2"/>
  <c r="I40" i="2" l="1"/>
</calcChain>
</file>

<file path=xl/sharedStrings.xml><?xml version="1.0" encoding="utf-8"?>
<sst xmlns="http://schemas.openxmlformats.org/spreadsheetml/2006/main" count="86" uniqueCount="44">
  <si>
    <t>$ Committed on Website</t>
  </si>
  <si>
    <t>Program Code (e.g., L560)</t>
  </si>
  <si>
    <t>Contribution Percentage</t>
  </si>
  <si>
    <t>Originally Obligated in FMIS</t>
  </si>
  <si>
    <t>Currently Obligated in FMIS</t>
  </si>
  <si>
    <t>Total Expenditures Per State</t>
  </si>
  <si>
    <t>NORTH CAROLINA</t>
  </si>
  <si>
    <t>Project Manager: Alabama DOT</t>
  </si>
  <si>
    <t>FLORIDA</t>
  </si>
  <si>
    <t>GEORGIA</t>
  </si>
  <si>
    <t>KENTUCKY</t>
  </si>
  <si>
    <t>MISSISSIPPI</t>
  </si>
  <si>
    <t>SOUTH CAROLINA</t>
  </si>
  <si>
    <t>TENNESSEE</t>
  </si>
  <si>
    <t>ALABAMA</t>
  </si>
  <si>
    <t>Remaining Project Funds</t>
  </si>
  <si>
    <t>NEW YORK</t>
  </si>
  <si>
    <t>OKLAHOMA</t>
  </si>
  <si>
    <t>TEXAS</t>
  </si>
  <si>
    <t>Project Title: Accelerated Performance Testing on the 2021 NCAT Pavement Test track with MnRoad Research Partnership</t>
  </si>
  <si>
    <t>VIRGINIA</t>
  </si>
  <si>
    <t>FHWA</t>
  </si>
  <si>
    <t>Project No.: TPF-5(469)/ALDOT Research Number 931-041P</t>
  </si>
  <si>
    <t>Date: November 21, 2025</t>
  </si>
  <si>
    <t>FINAL</t>
  </si>
  <si>
    <t>Subtotal Project Funds</t>
  </si>
  <si>
    <t>Total Project Funds</t>
  </si>
  <si>
    <t>M56E</t>
  </si>
  <si>
    <t>Program Code Received</t>
  </si>
  <si>
    <t>Z560</t>
  </si>
  <si>
    <t>Z56E</t>
  </si>
  <si>
    <t>Y560</t>
  </si>
  <si>
    <t>Z550</t>
  </si>
  <si>
    <t>L560</t>
  </si>
  <si>
    <t>M560</t>
  </si>
  <si>
    <t>Z56E STATE</t>
  </si>
  <si>
    <t>Y560 STATE</t>
  </si>
  <si>
    <t>Refundable            Contributions</t>
  </si>
  <si>
    <t>Non-Refundable Contributions</t>
  </si>
  <si>
    <t>UDO Funds      to Return</t>
  </si>
  <si>
    <t>Z378</t>
  </si>
  <si>
    <t>Z374</t>
  </si>
  <si>
    <t>Y37N</t>
  </si>
  <si>
    <t>Committed on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</si>
</sst>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u/>
      <sz val="20"/>
      <color rgb="FFFF0000"/>
      <name val="Times New Roman"/>
      <family val="1"/>
    </font>
    <font>
      <b/>
      <sz val="14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wrapText="1"/>
    </xf>
    <xf numFmtId="10" fontId="3" fillId="0" borderId="3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3" fillId="3" borderId="1" xfId="0" applyFont="1" applyFill="1" applyBorder="1"/>
    <xf numFmtId="0" fontId="3" fillId="3" borderId="3" xfId="0" applyFont="1" applyFill="1" applyBorder="1" applyProtection="1">
      <protection locked="0"/>
    </xf>
    <xf numFmtId="0" fontId="3" fillId="3" borderId="4" xfId="0" applyFont="1" applyFill="1" applyBorder="1" applyProtection="1"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9" fontId="2" fillId="2" borderId="4" xfId="3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44" fontId="3" fillId="0" borderId="4" xfId="1" applyNumberFormat="1" applyFont="1" applyFill="1" applyBorder="1" applyAlignment="1">
      <alignment horizontal="right"/>
    </xf>
    <xf numFmtId="44" fontId="3" fillId="3" borderId="3" xfId="1" applyNumberFormat="1" applyFont="1" applyFill="1" applyBorder="1" applyProtection="1">
      <protection locked="0"/>
    </xf>
    <xf numFmtId="44" fontId="3" fillId="3" borderId="4" xfId="2" applyFont="1" applyFill="1" applyBorder="1" applyProtection="1">
      <protection locked="0"/>
    </xf>
    <xf numFmtId="44" fontId="3" fillId="0" borderId="3" xfId="1" applyNumberFormat="1" applyFont="1" applyBorder="1" applyAlignment="1">
      <alignment horizontal="right"/>
    </xf>
    <xf numFmtId="44" fontId="3" fillId="2" borderId="3" xfId="1" applyNumberFormat="1" applyFont="1" applyFill="1" applyBorder="1" applyAlignment="1">
      <alignment horizontal="right"/>
    </xf>
    <xf numFmtId="44" fontId="3" fillId="2" borderId="4" xfId="1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44" fontId="2" fillId="2" borderId="4" xfId="0" applyNumberFormat="1" applyFont="1" applyFill="1" applyBorder="1" applyAlignment="1">
      <alignment horizontal="right"/>
    </xf>
    <xf numFmtId="44" fontId="2" fillId="2" borderId="5" xfId="0" applyNumberFormat="1" applyFont="1" applyFill="1" applyBorder="1" applyAlignment="1">
      <alignment horizontal="right"/>
    </xf>
    <xf numFmtId="44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64" fontId="2" fillId="2" borderId="5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92BE2-20ED-4812-ADD0-996638ACE8CB}">
  <sheetPr>
    <pageSetUpPr fitToPage="1"/>
  </sheetPr>
  <dimension ref="A1:J49"/>
  <sheetViews>
    <sheetView tabSelected="1" topLeftCell="A24" workbookViewId="0">
      <selection activeCell="H9" sqref="H9:H10"/>
    </sheetView>
  </sheetViews>
  <sheetFormatPr defaultRowHeight="15" x14ac:dyDescent="0.25"/>
  <cols>
    <col min="1" max="1" width="27.42578125" style="3" bestFit="1" customWidth="1"/>
    <col min="2" max="2" width="17.5703125" style="3" customWidth="1"/>
    <col min="3" max="3" width="17.7109375" style="3" customWidth="1"/>
    <col min="4" max="5" width="16.85546875" style="3" bestFit="1" customWidth="1"/>
    <col min="6" max="6" width="14.85546875" style="3" customWidth="1"/>
    <col min="7" max="7" width="16.85546875" style="3" bestFit="1" customWidth="1"/>
    <col min="8" max="8" width="18" style="3" customWidth="1"/>
    <col min="9" max="9" width="14.28515625" style="3" customWidth="1"/>
    <col min="10" max="10" width="12.140625" style="3" bestFit="1" customWidth="1"/>
    <col min="11" max="16384" width="9.140625" style="3"/>
  </cols>
  <sheetData>
    <row r="1" spans="1:10" x14ac:dyDescent="0.25">
      <c r="A1" s="6" t="s">
        <v>22</v>
      </c>
      <c r="C1" s="1"/>
      <c r="D1" s="2"/>
      <c r="F1" s="4"/>
      <c r="H1" s="5"/>
    </row>
    <row r="2" spans="1:10" x14ac:dyDescent="0.25">
      <c r="A2" s="6" t="s">
        <v>19</v>
      </c>
      <c r="C2" s="4"/>
      <c r="F2" s="4"/>
      <c r="H2" s="5"/>
      <c r="I2" s="6"/>
    </row>
    <row r="3" spans="1:10" ht="15" customHeight="1" x14ac:dyDescent="0.25">
      <c r="A3" s="6" t="s">
        <v>7</v>
      </c>
      <c r="C3" s="14"/>
      <c r="D3" s="14"/>
      <c r="E3" s="14"/>
      <c r="F3" s="14"/>
      <c r="H3" s="5"/>
      <c r="I3" s="6"/>
    </row>
    <row r="4" spans="1:10" ht="15" customHeight="1" x14ac:dyDescent="0.25">
      <c r="B4" s="7"/>
      <c r="C4" s="38"/>
      <c r="D4" s="38"/>
      <c r="E4" s="38"/>
      <c r="F4" s="38"/>
      <c r="H4" s="5"/>
      <c r="I4" s="6"/>
    </row>
    <row r="5" spans="1:10" ht="15" customHeight="1" x14ac:dyDescent="0.25">
      <c r="A5" s="6" t="s">
        <v>23</v>
      </c>
      <c r="C5" s="25"/>
      <c r="D5" s="25"/>
      <c r="E5" s="25"/>
      <c r="F5" s="25"/>
      <c r="H5" s="5"/>
      <c r="I5" s="6"/>
    </row>
    <row r="6" spans="1:10" ht="15" customHeight="1" x14ac:dyDescent="0.25">
      <c r="A6" s="6"/>
      <c r="C6" s="25"/>
      <c r="D6" s="25"/>
      <c r="E6" s="25"/>
      <c r="F6" s="25"/>
      <c r="H6" s="5"/>
      <c r="I6" s="6"/>
    </row>
    <row r="7" spans="1:10" x14ac:dyDescent="0.25">
      <c r="A7" s="8"/>
      <c r="B7" s="9"/>
      <c r="F7" s="4"/>
      <c r="G7" s="10"/>
      <c r="H7" s="5"/>
      <c r="I7" s="10"/>
    </row>
    <row r="8" spans="1:10" ht="15.75" customHeight="1" thickBot="1" x14ac:dyDescent="0.35">
      <c r="A8" s="15" t="s">
        <v>24</v>
      </c>
      <c r="B8" s="4"/>
      <c r="C8" s="11"/>
      <c r="D8" s="4"/>
      <c r="E8" s="4"/>
      <c r="F8" s="4"/>
      <c r="G8" s="12"/>
      <c r="H8" s="12"/>
      <c r="I8" s="4"/>
    </row>
    <row r="9" spans="1:10" ht="18" customHeight="1" x14ac:dyDescent="0.25">
      <c r="A9" s="39" t="s">
        <v>37</v>
      </c>
      <c r="B9" s="36" t="s">
        <v>43</v>
      </c>
      <c r="C9" s="39" t="s">
        <v>28</v>
      </c>
      <c r="D9" s="16"/>
      <c r="E9" s="16"/>
      <c r="F9" s="36" t="s">
        <v>2</v>
      </c>
      <c r="G9" s="18"/>
      <c r="H9" s="36" t="s">
        <v>15</v>
      </c>
      <c r="I9" s="24"/>
    </row>
    <row r="10" spans="1:10" ht="42.75" customHeight="1" thickBot="1" x14ac:dyDescent="0.3">
      <c r="A10" s="40"/>
      <c r="B10" s="37"/>
      <c r="C10" s="40"/>
      <c r="D10" s="17" t="s">
        <v>3</v>
      </c>
      <c r="E10" s="17" t="s">
        <v>4</v>
      </c>
      <c r="F10" s="37"/>
      <c r="G10" s="17" t="s">
        <v>5</v>
      </c>
      <c r="H10" s="37"/>
      <c r="I10" s="32" t="s">
        <v>39</v>
      </c>
    </row>
    <row r="11" spans="1:10" ht="16.5" customHeight="1" x14ac:dyDescent="0.25">
      <c r="A11" s="19" t="s">
        <v>14</v>
      </c>
      <c r="B11" s="26">
        <v>1750000</v>
      </c>
      <c r="C11" s="21" t="s">
        <v>27</v>
      </c>
      <c r="D11" s="27">
        <v>35274</v>
      </c>
      <c r="E11" s="27">
        <v>35274</v>
      </c>
      <c r="F11" s="13">
        <f>(E11+E12+E13)/$D$40</f>
        <v>0.14069315670374513</v>
      </c>
      <c r="G11" s="27">
        <v>35274</v>
      </c>
      <c r="H11" s="29">
        <f>E11-G11</f>
        <v>0</v>
      </c>
      <c r="I11" s="30">
        <f>F11*H40</f>
        <v>0</v>
      </c>
      <c r="J11" s="22"/>
    </row>
    <row r="12" spans="1:10" ht="16.5" customHeight="1" x14ac:dyDescent="0.25">
      <c r="A12" s="19" t="s">
        <v>14</v>
      </c>
      <c r="B12" s="26"/>
      <c r="C12" s="21" t="s">
        <v>29</v>
      </c>
      <c r="D12" s="27">
        <v>1199887.1399999999</v>
      </c>
      <c r="E12" s="27">
        <v>1199887.1399999999</v>
      </c>
      <c r="F12" s="13"/>
      <c r="G12" s="27">
        <v>1199887.1399999999</v>
      </c>
      <c r="H12" s="29">
        <f>E12-G12</f>
        <v>0</v>
      </c>
      <c r="I12" s="30">
        <f>F12*H41</f>
        <v>0</v>
      </c>
      <c r="J12" s="22"/>
    </row>
    <row r="13" spans="1:10" ht="16.5" customHeight="1" x14ac:dyDescent="0.25">
      <c r="A13" s="19" t="s">
        <v>14</v>
      </c>
      <c r="B13" s="26"/>
      <c r="C13" s="21" t="s">
        <v>30</v>
      </c>
      <c r="D13" s="27">
        <v>526026.78</v>
      </c>
      <c r="E13" s="27">
        <v>526026.78</v>
      </c>
      <c r="F13" s="13"/>
      <c r="G13" s="27">
        <v>526026.78</v>
      </c>
      <c r="H13" s="29">
        <f>E13-G13</f>
        <v>0</v>
      </c>
      <c r="I13" s="30">
        <f>F13*H41</f>
        <v>0</v>
      </c>
      <c r="J13" s="22"/>
    </row>
    <row r="14" spans="1:10" ht="16.5" customHeight="1" x14ac:dyDescent="0.25">
      <c r="A14" s="20" t="s">
        <v>8</v>
      </c>
      <c r="B14" s="26">
        <v>1249998</v>
      </c>
      <c r="C14" s="21" t="s">
        <v>30</v>
      </c>
      <c r="D14" s="28">
        <v>416666</v>
      </c>
      <c r="E14" s="28">
        <v>416666</v>
      </c>
      <c r="F14" s="13">
        <f>(E14+E15+E16)/$D$40</f>
        <v>9.9856558460478209E-2</v>
      </c>
      <c r="G14" s="28">
        <v>416666</v>
      </c>
      <c r="H14" s="29">
        <f t="shared" ref="H14:H39" si="0">E14-G14</f>
        <v>0</v>
      </c>
      <c r="I14" s="31">
        <f>F14*H40</f>
        <v>0</v>
      </c>
      <c r="J14" s="22"/>
    </row>
    <row r="15" spans="1:10" ht="16.5" customHeight="1" x14ac:dyDescent="0.25">
      <c r="A15" s="20" t="s">
        <v>8</v>
      </c>
      <c r="B15" s="26"/>
      <c r="C15" s="21" t="s">
        <v>29</v>
      </c>
      <c r="D15" s="28">
        <v>416666</v>
      </c>
      <c r="E15" s="28">
        <v>416666</v>
      </c>
      <c r="F15" s="13"/>
      <c r="G15" s="28">
        <v>416666</v>
      </c>
      <c r="H15" s="29">
        <f t="shared" ref="H15" si="1">E15-G15</f>
        <v>0</v>
      </c>
      <c r="I15" s="31">
        <f>F15*H41</f>
        <v>0</v>
      </c>
      <c r="J15" s="22"/>
    </row>
    <row r="16" spans="1:10" ht="16.5" customHeight="1" x14ac:dyDescent="0.25">
      <c r="A16" s="20" t="s">
        <v>8</v>
      </c>
      <c r="B16" s="26"/>
      <c r="C16" s="21" t="s">
        <v>31</v>
      </c>
      <c r="D16" s="28">
        <v>416666</v>
      </c>
      <c r="E16" s="28">
        <v>416666</v>
      </c>
      <c r="F16" s="13"/>
      <c r="G16" s="28">
        <v>416666</v>
      </c>
      <c r="H16" s="29">
        <f t="shared" ref="H16" si="2">E16-G16</f>
        <v>0</v>
      </c>
      <c r="I16" s="31">
        <f>F16*H41</f>
        <v>0</v>
      </c>
      <c r="J16" s="22"/>
    </row>
    <row r="17" spans="1:10" x14ac:dyDescent="0.25">
      <c r="A17" s="20" t="s">
        <v>9</v>
      </c>
      <c r="B17" s="26">
        <v>500000</v>
      </c>
      <c r="C17" s="21" t="s">
        <v>30</v>
      </c>
      <c r="D17" s="28">
        <v>333334</v>
      </c>
      <c r="E17" s="28">
        <v>333334</v>
      </c>
      <c r="F17" s="13">
        <f>(E17+E18)/$D$40</f>
        <v>3.9942687292490953E-2</v>
      </c>
      <c r="G17" s="28">
        <v>333334</v>
      </c>
      <c r="H17" s="29">
        <f t="shared" si="0"/>
        <v>0</v>
      </c>
      <c r="I17" s="30">
        <f>F17*H40</f>
        <v>0</v>
      </c>
      <c r="J17" s="22"/>
    </row>
    <row r="18" spans="1:10" x14ac:dyDescent="0.25">
      <c r="A18" s="20" t="s">
        <v>9</v>
      </c>
      <c r="B18" s="26"/>
      <c r="C18" s="21" t="s">
        <v>31</v>
      </c>
      <c r="D18" s="28">
        <v>166666</v>
      </c>
      <c r="E18" s="28">
        <v>166666</v>
      </c>
      <c r="F18" s="13"/>
      <c r="G18" s="28">
        <v>166666</v>
      </c>
      <c r="H18" s="29">
        <f t="shared" ref="H18" si="3">E18-G18</f>
        <v>0</v>
      </c>
      <c r="I18" s="30">
        <f>F18*H41</f>
        <v>0</v>
      </c>
      <c r="J18" s="22"/>
    </row>
    <row r="19" spans="1:10" x14ac:dyDescent="0.25">
      <c r="A19" s="20" t="s">
        <v>10</v>
      </c>
      <c r="B19" s="26">
        <v>500001</v>
      </c>
      <c r="C19" s="21" t="s">
        <v>32</v>
      </c>
      <c r="D19" s="28">
        <v>166667</v>
      </c>
      <c r="E19" s="28">
        <v>166667</v>
      </c>
      <c r="F19" s="13">
        <f>(E19+E20)/$D$40</f>
        <v>3.9942767177865532E-2</v>
      </c>
      <c r="G19" s="28">
        <v>166667</v>
      </c>
      <c r="H19" s="29">
        <f t="shared" si="0"/>
        <v>0</v>
      </c>
      <c r="I19" s="30">
        <f>F19*H40</f>
        <v>0</v>
      </c>
      <c r="J19" s="22"/>
    </row>
    <row r="20" spans="1:10" x14ac:dyDescent="0.25">
      <c r="A20" s="20" t="s">
        <v>10</v>
      </c>
      <c r="B20" s="26"/>
      <c r="C20" s="21" t="s">
        <v>30</v>
      </c>
      <c r="D20" s="28">
        <v>333334</v>
      </c>
      <c r="E20" s="28">
        <v>333334</v>
      </c>
      <c r="F20" s="13"/>
      <c r="G20" s="28">
        <v>333334</v>
      </c>
      <c r="H20" s="29">
        <f t="shared" ref="H20" si="4">E20-G20</f>
        <v>0</v>
      </c>
      <c r="I20" s="30">
        <f>F20*H41</f>
        <v>0</v>
      </c>
      <c r="J20" s="22"/>
    </row>
    <row r="21" spans="1:10" ht="16.5" customHeight="1" x14ac:dyDescent="0.25">
      <c r="A21" s="20" t="s">
        <v>11</v>
      </c>
      <c r="B21" s="26">
        <v>1449999</v>
      </c>
      <c r="C21" s="21" t="s">
        <v>30</v>
      </c>
      <c r="D21" s="28">
        <v>483333</v>
      </c>
      <c r="E21" s="28">
        <v>483333</v>
      </c>
      <c r="F21" s="13">
        <f>(E21+E22)/$D$40</f>
        <v>0.11583371326284916</v>
      </c>
      <c r="G21" s="28">
        <v>483333</v>
      </c>
      <c r="H21" s="29">
        <f t="shared" si="0"/>
        <v>0</v>
      </c>
      <c r="I21" s="30">
        <f>F21*H40</f>
        <v>0</v>
      </c>
      <c r="J21" s="22"/>
    </row>
    <row r="22" spans="1:10" ht="16.5" customHeight="1" x14ac:dyDescent="0.25">
      <c r="A22" s="20" t="s">
        <v>11</v>
      </c>
      <c r="B22" s="26"/>
      <c r="C22" s="21" t="s">
        <v>31</v>
      </c>
      <c r="D22" s="28">
        <v>966666</v>
      </c>
      <c r="E22" s="28">
        <v>966666</v>
      </c>
      <c r="F22" s="13"/>
      <c r="G22" s="28">
        <v>966666</v>
      </c>
      <c r="H22" s="29">
        <f t="shared" ref="H22" si="5">E22-G22</f>
        <v>0</v>
      </c>
      <c r="I22" s="30">
        <f>F22*H41</f>
        <v>0</v>
      </c>
      <c r="J22" s="22"/>
    </row>
    <row r="23" spans="1:10" ht="16.5" customHeight="1" x14ac:dyDescent="0.25">
      <c r="A23" s="20" t="s">
        <v>6</v>
      </c>
      <c r="B23" s="26">
        <v>500000</v>
      </c>
      <c r="C23" s="21" t="s">
        <v>33</v>
      </c>
      <c r="D23" s="28">
        <v>150000</v>
      </c>
      <c r="E23" s="28">
        <v>150000</v>
      </c>
      <c r="F23" s="13">
        <f>(E23+E24+E25+E26)/$D$40</f>
        <v>3.9942687292490953E-2</v>
      </c>
      <c r="G23" s="28">
        <v>150000</v>
      </c>
      <c r="H23" s="29">
        <f>E23-G23</f>
        <v>0</v>
      </c>
      <c r="I23" s="30">
        <f>F23*H40</f>
        <v>0</v>
      </c>
      <c r="J23" s="22"/>
    </row>
    <row r="24" spans="1:10" ht="16.5" customHeight="1" x14ac:dyDescent="0.25">
      <c r="A24" s="20" t="s">
        <v>6</v>
      </c>
      <c r="B24" s="26"/>
      <c r="C24" s="21" t="s">
        <v>27</v>
      </c>
      <c r="D24" s="28">
        <v>50000</v>
      </c>
      <c r="E24" s="28">
        <v>50000</v>
      </c>
      <c r="F24" s="13"/>
      <c r="G24" s="28">
        <v>50000</v>
      </c>
      <c r="H24" s="29">
        <f>E24-G24</f>
        <v>0</v>
      </c>
      <c r="I24" s="30">
        <f>F24*H41</f>
        <v>0</v>
      </c>
      <c r="J24" s="22"/>
    </row>
    <row r="25" spans="1:10" ht="16.5" customHeight="1" x14ac:dyDescent="0.25">
      <c r="A25" s="20" t="s">
        <v>6</v>
      </c>
      <c r="B25" s="26"/>
      <c r="C25" s="21" t="s">
        <v>29</v>
      </c>
      <c r="D25" s="28">
        <v>150000</v>
      </c>
      <c r="E25" s="28">
        <v>150000</v>
      </c>
      <c r="F25" s="13"/>
      <c r="G25" s="28">
        <v>150000</v>
      </c>
      <c r="H25" s="29">
        <f>E25-G25</f>
        <v>0</v>
      </c>
      <c r="I25" s="30">
        <f>F25*H41</f>
        <v>0</v>
      </c>
      <c r="J25" s="22"/>
    </row>
    <row r="26" spans="1:10" ht="16.5" customHeight="1" x14ac:dyDescent="0.25">
      <c r="A26" s="20" t="s">
        <v>6</v>
      </c>
      <c r="B26" s="26"/>
      <c r="C26" s="21" t="s">
        <v>31</v>
      </c>
      <c r="D26" s="28">
        <v>150000</v>
      </c>
      <c r="E26" s="28">
        <v>150000</v>
      </c>
      <c r="F26" s="13"/>
      <c r="G26" s="28">
        <v>150000</v>
      </c>
      <c r="H26" s="29">
        <f>E26-G26</f>
        <v>0</v>
      </c>
      <c r="I26" s="30">
        <f>F26*H41</f>
        <v>0</v>
      </c>
      <c r="J26" s="22"/>
    </row>
    <row r="27" spans="1:10" ht="16.5" customHeight="1" x14ac:dyDescent="0.25">
      <c r="A27" s="20" t="s">
        <v>16</v>
      </c>
      <c r="B27" s="26">
        <v>750000</v>
      </c>
      <c r="C27" s="21" t="s">
        <v>29</v>
      </c>
      <c r="D27" s="28">
        <v>67496</v>
      </c>
      <c r="E27" s="28">
        <v>67496</v>
      </c>
      <c r="F27" s="13">
        <f>(E27+E28)/$D$40</f>
        <v>5.9914030938736422E-2</v>
      </c>
      <c r="G27" s="28">
        <v>67496</v>
      </c>
      <c r="H27" s="29">
        <f t="shared" si="0"/>
        <v>0</v>
      </c>
      <c r="I27" s="30">
        <f>F27*H40</f>
        <v>0</v>
      </c>
      <c r="J27" s="22"/>
    </row>
    <row r="28" spans="1:10" ht="16.5" customHeight="1" x14ac:dyDescent="0.25">
      <c r="A28" s="20" t="s">
        <v>16</v>
      </c>
      <c r="B28" s="26"/>
      <c r="C28" s="21" t="s">
        <v>30</v>
      </c>
      <c r="D28" s="28">
        <v>682504</v>
      </c>
      <c r="E28" s="28">
        <v>682504</v>
      </c>
      <c r="F28" s="13"/>
      <c r="G28" s="28">
        <v>682504</v>
      </c>
      <c r="H28" s="29">
        <f t="shared" ref="H28:H29" si="6">E28-G28</f>
        <v>0</v>
      </c>
      <c r="I28" s="30">
        <f>F28*H41</f>
        <v>0</v>
      </c>
      <c r="J28" s="22"/>
    </row>
    <row r="29" spans="1:10" ht="16.5" customHeight="1" x14ac:dyDescent="0.25">
      <c r="A29" s="20" t="s">
        <v>17</v>
      </c>
      <c r="B29" s="26">
        <v>1300000</v>
      </c>
      <c r="C29" s="21" t="s">
        <v>30</v>
      </c>
      <c r="D29" s="28">
        <v>466667</v>
      </c>
      <c r="E29" s="28">
        <v>466667</v>
      </c>
      <c r="F29" s="13">
        <f>(E29+E30)/$D$40</f>
        <v>0.10385098696047647</v>
      </c>
      <c r="G29" s="28">
        <v>466667</v>
      </c>
      <c r="H29" s="29">
        <f t="shared" si="6"/>
        <v>0</v>
      </c>
      <c r="I29" s="30">
        <f>F29*H39</f>
        <v>0</v>
      </c>
      <c r="J29" s="22"/>
    </row>
    <row r="30" spans="1:10" ht="16.5" customHeight="1" x14ac:dyDescent="0.25">
      <c r="A30" s="20" t="s">
        <v>17</v>
      </c>
      <c r="B30" s="26"/>
      <c r="C30" s="21" t="s">
        <v>31</v>
      </c>
      <c r="D30" s="28">
        <v>833333</v>
      </c>
      <c r="E30" s="28">
        <v>833333</v>
      </c>
      <c r="F30" s="13"/>
      <c r="G30" s="28">
        <v>833333</v>
      </c>
      <c r="H30" s="29">
        <f t="shared" si="0"/>
        <v>0</v>
      </c>
      <c r="I30" s="30">
        <f>F30*H40</f>
        <v>0</v>
      </c>
      <c r="J30" s="22"/>
    </row>
    <row r="31" spans="1:10" x14ac:dyDescent="0.25">
      <c r="A31" s="20" t="s">
        <v>12</v>
      </c>
      <c r="B31" s="26">
        <v>300000</v>
      </c>
      <c r="C31" s="21" t="s">
        <v>30</v>
      </c>
      <c r="D31" s="28">
        <v>200000</v>
      </c>
      <c r="E31" s="28">
        <v>200000</v>
      </c>
      <c r="F31" s="13">
        <f>(E31+E32)/$D$40</f>
        <v>2.396561237549457E-2</v>
      </c>
      <c r="G31" s="28">
        <v>200000</v>
      </c>
      <c r="H31" s="29">
        <f t="shared" ref="H31" si="7">E31-G31</f>
        <v>0</v>
      </c>
      <c r="I31" s="30">
        <f>F31*H39</f>
        <v>0</v>
      </c>
      <c r="J31" s="22"/>
    </row>
    <row r="32" spans="1:10" x14ac:dyDescent="0.25">
      <c r="A32" s="20" t="s">
        <v>12</v>
      </c>
      <c r="B32" s="26"/>
      <c r="C32" s="21" t="s">
        <v>31</v>
      </c>
      <c r="D32" s="28">
        <v>100000</v>
      </c>
      <c r="E32" s="28">
        <v>100000</v>
      </c>
      <c r="F32" s="13"/>
      <c r="G32" s="28">
        <v>100000</v>
      </c>
      <c r="H32" s="29">
        <f t="shared" si="0"/>
        <v>0</v>
      </c>
      <c r="I32" s="30">
        <f>F32*H40</f>
        <v>0</v>
      </c>
      <c r="J32" s="22"/>
    </row>
    <row r="33" spans="1:10" ht="16.5" customHeight="1" x14ac:dyDescent="0.25">
      <c r="A33" s="20" t="s">
        <v>13</v>
      </c>
      <c r="B33" s="26">
        <v>1250000</v>
      </c>
      <c r="C33" s="21" t="s">
        <v>29</v>
      </c>
      <c r="D33" s="28">
        <v>416667</v>
      </c>
      <c r="E33" s="28">
        <v>416667</v>
      </c>
      <c r="F33" s="13">
        <f>(E33+E34+E35)/$D$40</f>
        <v>9.9856718231227368E-2</v>
      </c>
      <c r="G33" s="28">
        <v>416667</v>
      </c>
      <c r="H33" s="29">
        <f t="shared" ref="H33:H34" si="8">E33-G33</f>
        <v>0</v>
      </c>
      <c r="I33" s="30">
        <f>F33*H39</f>
        <v>0</v>
      </c>
      <c r="J33" s="22"/>
    </row>
    <row r="34" spans="1:10" ht="16.5" customHeight="1" x14ac:dyDescent="0.25">
      <c r="A34" s="20" t="s">
        <v>13</v>
      </c>
      <c r="B34" s="26"/>
      <c r="C34" s="21" t="s">
        <v>30</v>
      </c>
      <c r="D34" s="28">
        <v>416667</v>
      </c>
      <c r="E34" s="28">
        <v>416667</v>
      </c>
      <c r="F34" s="13"/>
      <c r="G34" s="28">
        <v>416667</v>
      </c>
      <c r="H34" s="29">
        <f t="shared" si="8"/>
        <v>0</v>
      </c>
      <c r="I34" s="30">
        <f>F34*H39</f>
        <v>0</v>
      </c>
      <c r="J34" s="22"/>
    </row>
    <row r="35" spans="1:10" ht="16.5" customHeight="1" x14ac:dyDescent="0.25">
      <c r="A35" s="20" t="s">
        <v>13</v>
      </c>
      <c r="B35" s="26"/>
      <c r="C35" s="21" t="s">
        <v>31</v>
      </c>
      <c r="D35" s="28">
        <v>416666</v>
      </c>
      <c r="E35" s="28">
        <v>416666</v>
      </c>
      <c r="F35" s="13"/>
      <c r="G35" s="28">
        <v>416666</v>
      </c>
      <c r="H35" s="29">
        <f t="shared" si="0"/>
        <v>0</v>
      </c>
      <c r="I35" s="30">
        <f>F35*H40</f>
        <v>0</v>
      </c>
      <c r="J35" s="22"/>
    </row>
    <row r="36" spans="1:10" ht="16.5" customHeight="1" x14ac:dyDescent="0.25">
      <c r="A36" s="20" t="s">
        <v>18</v>
      </c>
      <c r="B36" s="26">
        <v>1906750</v>
      </c>
      <c r="C36" s="21" t="s">
        <v>34</v>
      </c>
      <c r="D36" s="28">
        <v>640083</v>
      </c>
      <c r="E36" s="28">
        <v>640083</v>
      </c>
      <c r="F36" s="13">
        <f>(E36+E37)/$D$40</f>
        <v>0.15232143798991424</v>
      </c>
      <c r="G36" s="28">
        <v>640083</v>
      </c>
      <c r="H36" s="29">
        <f t="shared" ref="H36" si="9">E36-G36</f>
        <v>0</v>
      </c>
      <c r="I36" s="30">
        <f>F36*H39</f>
        <v>0</v>
      </c>
      <c r="J36" s="22"/>
    </row>
    <row r="37" spans="1:10" ht="16.5" customHeight="1" x14ac:dyDescent="0.25">
      <c r="A37" s="20" t="s">
        <v>18</v>
      </c>
      <c r="B37" s="26"/>
      <c r="C37" s="21" t="s">
        <v>31</v>
      </c>
      <c r="D37" s="28">
        <v>1266667</v>
      </c>
      <c r="E37" s="28">
        <v>1266667</v>
      </c>
      <c r="F37" s="13"/>
      <c r="G37" s="28">
        <v>1266667</v>
      </c>
      <c r="H37" s="29">
        <f t="shared" si="0"/>
        <v>0</v>
      </c>
      <c r="I37" s="30">
        <f>F37*H40</f>
        <v>0</v>
      </c>
      <c r="J37" s="22"/>
    </row>
    <row r="38" spans="1:10" ht="16.5" customHeight="1" x14ac:dyDescent="0.25">
      <c r="A38" s="20" t="s">
        <v>20</v>
      </c>
      <c r="B38" s="26">
        <v>1050000</v>
      </c>
      <c r="C38" s="21" t="s">
        <v>35</v>
      </c>
      <c r="D38" s="28">
        <v>700000</v>
      </c>
      <c r="E38" s="28">
        <v>700000</v>
      </c>
      <c r="F38" s="13">
        <f>(E38+E39)/$D$40</f>
        <v>8.3879643314230992E-2</v>
      </c>
      <c r="G38" s="28">
        <v>700000</v>
      </c>
      <c r="H38" s="29">
        <f t="shared" ref="H38" si="10">E38-G38</f>
        <v>0</v>
      </c>
      <c r="I38" s="30">
        <f>F38*H39</f>
        <v>0</v>
      </c>
      <c r="J38" s="22"/>
    </row>
    <row r="39" spans="1:10" ht="16.5" customHeight="1" x14ac:dyDescent="0.25">
      <c r="A39" s="20" t="s">
        <v>20</v>
      </c>
      <c r="B39" s="26"/>
      <c r="C39" s="21" t="s">
        <v>36</v>
      </c>
      <c r="D39" s="28">
        <v>350000</v>
      </c>
      <c r="E39" s="28">
        <v>350000</v>
      </c>
      <c r="F39" s="13"/>
      <c r="G39" s="28">
        <v>350000</v>
      </c>
      <c r="H39" s="29">
        <f t="shared" si="0"/>
        <v>0</v>
      </c>
      <c r="I39" s="30">
        <f>F39*H40</f>
        <v>0</v>
      </c>
      <c r="J39" s="22"/>
    </row>
    <row r="40" spans="1:10" x14ac:dyDescent="0.25">
      <c r="B40" s="42" t="s">
        <v>25</v>
      </c>
      <c r="C40" s="43"/>
      <c r="D40" s="33">
        <f t="shared" ref="D40:I40" si="11">SUM(D11:D39)</f>
        <v>12517935.92</v>
      </c>
      <c r="E40" s="33">
        <f t="shared" si="11"/>
        <v>12517935.92</v>
      </c>
      <c r="F40" s="23">
        <f t="shared" si="11"/>
        <v>1</v>
      </c>
      <c r="G40" s="33">
        <f t="shared" si="11"/>
        <v>12517935.92</v>
      </c>
      <c r="H40" s="33">
        <f t="shared" si="11"/>
        <v>0</v>
      </c>
      <c r="I40" s="33">
        <f t="shared" si="11"/>
        <v>0</v>
      </c>
    </row>
    <row r="41" spans="1:10" ht="15.75" thickBot="1" x14ac:dyDescent="0.3"/>
    <row r="42" spans="1:10" ht="15" customHeight="1" x14ac:dyDescent="0.25">
      <c r="A42" s="39" t="s">
        <v>38</v>
      </c>
      <c r="B42" s="36" t="s">
        <v>0</v>
      </c>
      <c r="C42" s="39" t="s">
        <v>1</v>
      </c>
      <c r="D42" s="16"/>
      <c r="E42" s="16"/>
    </row>
    <row r="43" spans="1:10" ht="44.25" thickBot="1" x14ac:dyDescent="0.3">
      <c r="A43" s="40"/>
      <c r="B43" s="37"/>
      <c r="C43" s="40"/>
      <c r="D43" s="17" t="s">
        <v>3</v>
      </c>
      <c r="E43" s="17" t="s">
        <v>4</v>
      </c>
    </row>
    <row r="44" spans="1:10" x14ac:dyDescent="0.25">
      <c r="A44" s="20" t="s">
        <v>21</v>
      </c>
      <c r="B44" s="26">
        <v>870000</v>
      </c>
      <c r="C44" s="21" t="s">
        <v>40</v>
      </c>
      <c r="D44" s="28">
        <v>29925</v>
      </c>
      <c r="E44" s="28">
        <v>29925</v>
      </c>
    </row>
    <row r="45" spans="1:10" x14ac:dyDescent="0.25">
      <c r="A45" s="20" t="s">
        <v>21</v>
      </c>
      <c r="B45" s="29"/>
      <c r="C45" s="21" t="s">
        <v>41</v>
      </c>
      <c r="D45" s="28">
        <v>595075</v>
      </c>
      <c r="E45" s="28">
        <v>595075</v>
      </c>
    </row>
    <row r="46" spans="1:10" x14ac:dyDescent="0.25">
      <c r="A46" s="20" t="s">
        <v>21</v>
      </c>
      <c r="B46" s="26"/>
      <c r="C46" s="21" t="s">
        <v>42</v>
      </c>
      <c r="D46" s="28">
        <v>250000</v>
      </c>
      <c r="E46" s="28">
        <v>250000</v>
      </c>
    </row>
    <row r="47" spans="1:10" x14ac:dyDescent="0.25">
      <c r="B47" s="42" t="s">
        <v>25</v>
      </c>
      <c r="C47" s="43"/>
      <c r="D47" s="33">
        <f>SUM(D44:D46)</f>
        <v>875000</v>
      </c>
      <c r="E47" s="33">
        <f>SUM(E44:E46)</f>
        <v>875000</v>
      </c>
    </row>
    <row r="48" spans="1:10" ht="15.75" thickBot="1" x14ac:dyDescent="0.3"/>
    <row r="49" spans="2:5" ht="15.75" thickTop="1" x14ac:dyDescent="0.25">
      <c r="B49" s="41" t="s">
        <v>26</v>
      </c>
      <c r="C49" s="41"/>
      <c r="D49" s="34">
        <f>SUM(D40,D47)</f>
        <v>13392935.92</v>
      </c>
      <c r="E49" s="35"/>
    </row>
  </sheetData>
  <mergeCells count="12">
    <mergeCell ref="B49:C49"/>
    <mergeCell ref="B40:C40"/>
    <mergeCell ref="B47:C47"/>
    <mergeCell ref="A42:A43"/>
    <mergeCell ref="B42:B43"/>
    <mergeCell ref="C42:C43"/>
    <mergeCell ref="H9:H10"/>
    <mergeCell ref="C4:F4"/>
    <mergeCell ref="A9:A10"/>
    <mergeCell ref="B9:B10"/>
    <mergeCell ref="C9:C10"/>
    <mergeCell ref="F9:F10"/>
  </mergeCells>
  <pageMargins left="0.45" right="0.2" top="0.25" bottom="0.25" header="0" footer="0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Revised 04_15_25</vt:lpstr>
      <vt:lpstr>'Revised 04_15_25'!Print_Area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Sergeson, Patricia (FHWA)</cp:lastModifiedBy>
  <cp:lastPrinted>2025-11-21T15:23:16Z</cp:lastPrinted>
  <dcterms:created xsi:type="dcterms:W3CDTF">2011-08-11T15:02:45Z</dcterms:created>
  <dcterms:modified xsi:type="dcterms:W3CDTF">2026-01-23T21:37:05Z</dcterms:modified>
</cp:coreProperties>
</file>