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343)--Washington-Solicit#1424\"/>
    </mc:Choice>
  </mc:AlternateContent>
  <xr:revisionPtr revIDLastSave="0" documentId="8_{B58ED703-DD7F-4DFD-B099-F01567F670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s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" l="1"/>
  <c r="C105" i="1"/>
  <c r="E105" i="1" s="1"/>
  <c r="E104" i="1"/>
  <c r="E103" i="1"/>
  <c r="D102" i="1"/>
  <c r="E102" i="1" s="1"/>
  <c r="D101" i="1"/>
  <c r="C101" i="1"/>
  <c r="E100" i="1"/>
  <c r="D99" i="1"/>
  <c r="E99" i="1" s="1"/>
  <c r="C99" i="1"/>
  <c r="C106" i="1" s="1"/>
  <c r="E98" i="1"/>
  <c r="E97" i="1"/>
  <c r="E96" i="1"/>
  <c r="D95" i="1"/>
  <c r="E95" i="1" s="1"/>
  <c r="E94" i="1"/>
  <c r="E93" i="1"/>
  <c r="E92" i="1"/>
  <c r="H8" i="1"/>
  <c r="D74" i="1"/>
  <c r="D54" i="1"/>
  <c r="D34" i="1"/>
  <c r="D26" i="1"/>
  <c r="D15" i="1"/>
  <c r="D14" i="1"/>
  <c r="D10" i="1"/>
  <c r="E101" i="1" l="1"/>
  <c r="D106" i="1"/>
  <c r="E106" i="1" s="1"/>
  <c r="H12" i="1"/>
  <c r="H11" i="1"/>
  <c r="H9" i="1"/>
  <c r="H10" i="1"/>
  <c r="G79" i="1"/>
  <c r="E79" i="1"/>
  <c r="D79" i="1"/>
  <c r="H13" i="1" l="1"/>
  <c r="H14" i="1"/>
  <c r="F47" i="1"/>
  <c r="F35" i="1"/>
  <c r="F23" i="1"/>
  <c r="F46" i="1"/>
  <c r="F34" i="1"/>
  <c r="I34" i="1" s="1"/>
  <c r="F18" i="1"/>
  <c r="F51" i="1"/>
  <c r="I51" i="1" s="1"/>
  <c r="F42" i="1"/>
  <c r="I42" i="1" s="1"/>
  <c r="F30" i="1"/>
  <c r="I30" i="1" s="1"/>
  <c r="F10" i="1"/>
  <c r="I10" i="1" s="1"/>
  <c r="F57" i="1"/>
  <c r="F53" i="1"/>
  <c r="F49" i="1"/>
  <c r="F45" i="1"/>
  <c r="F41" i="1"/>
  <c r="F37" i="1"/>
  <c r="F33" i="1"/>
  <c r="F29" i="1"/>
  <c r="F25" i="1"/>
  <c r="I25" i="1" s="1"/>
  <c r="F21" i="1"/>
  <c r="I21" i="1" s="1"/>
  <c r="F17" i="1"/>
  <c r="I17" i="1" s="1"/>
  <c r="F13" i="1"/>
  <c r="I13" i="1" s="1"/>
  <c r="F9" i="1"/>
  <c r="F52" i="1"/>
  <c r="F48" i="1"/>
  <c r="F40" i="1"/>
  <c r="F28" i="1"/>
  <c r="F20" i="1"/>
  <c r="F43" i="1"/>
  <c r="F31" i="1"/>
  <c r="F15" i="1"/>
  <c r="I15" i="1" s="1"/>
  <c r="F50" i="1"/>
  <c r="I50" i="1" s="1"/>
  <c r="F38" i="1"/>
  <c r="I38" i="1" s="1"/>
  <c r="F22" i="1"/>
  <c r="I22" i="1" s="1"/>
  <c r="F56" i="1"/>
  <c r="F44" i="1"/>
  <c r="F36" i="1"/>
  <c r="F32" i="1"/>
  <c r="F24" i="1"/>
  <c r="F16" i="1"/>
  <c r="F12" i="1"/>
  <c r="F55" i="1"/>
  <c r="F39" i="1"/>
  <c r="I39" i="1" s="1"/>
  <c r="F27" i="1"/>
  <c r="I27" i="1" s="1"/>
  <c r="F19" i="1"/>
  <c r="I19" i="1" s="1"/>
  <c r="F11" i="1"/>
  <c r="I11" i="1" s="1"/>
  <c r="F54" i="1"/>
  <c r="F26" i="1"/>
  <c r="F14" i="1"/>
  <c r="F73" i="1"/>
  <c r="F69" i="1"/>
  <c r="F65" i="1"/>
  <c r="F61" i="1"/>
  <c r="F72" i="1"/>
  <c r="F68" i="1"/>
  <c r="I68" i="1" s="1"/>
  <c r="F64" i="1"/>
  <c r="I64" i="1" s="1"/>
  <c r="F60" i="1"/>
  <c r="I60" i="1" s="1"/>
  <c r="F71" i="1"/>
  <c r="I71" i="1" s="1"/>
  <c r="F67" i="1"/>
  <c r="F63" i="1"/>
  <c r="F59" i="1"/>
  <c r="F70" i="1"/>
  <c r="F66" i="1"/>
  <c r="F62" i="1"/>
  <c r="F58" i="1"/>
  <c r="H79" i="1"/>
  <c r="F77" i="1"/>
  <c r="I77" i="1" s="1"/>
  <c r="F76" i="1"/>
  <c r="I76" i="1" s="1"/>
  <c r="F78" i="1"/>
  <c r="I78" i="1" s="1"/>
  <c r="F8" i="1"/>
  <c r="I8" i="1" s="1"/>
  <c r="F74" i="1"/>
  <c r="F75" i="1"/>
  <c r="I55" i="1" l="1"/>
  <c r="I61" i="1"/>
  <c r="I46" i="1"/>
  <c r="I18" i="1"/>
  <c r="I62" i="1"/>
  <c r="I28" i="1"/>
  <c r="I41" i="1"/>
  <c r="I23" i="1"/>
  <c r="I31" i="1"/>
  <c r="I43" i="1"/>
  <c r="I20" i="1"/>
  <c r="I69" i="1"/>
  <c r="I70" i="1"/>
  <c r="I73" i="1"/>
  <c r="I32" i="1"/>
  <c r="I40" i="1"/>
  <c r="I45" i="1"/>
  <c r="I35" i="1"/>
  <c r="I58" i="1"/>
  <c r="I65" i="1"/>
  <c r="I24" i="1"/>
  <c r="I36" i="1"/>
  <c r="I48" i="1"/>
  <c r="I49" i="1"/>
  <c r="I47" i="1"/>
  <c r="I29" i="1"/>
  <c r="I33" i="1"/>
  <c r="I37" i="1"/>
  <c r="I59" i="1"/>
  <c r="I75" i="1"/>
  <c r="I63" i="1"/>
  <c r="I26" i="1"/>
  <c r="I44" i="1"/>
  <c r="I52" i="1"/>
  <c r="I53" i="1"/>
  <c r="I72" i="1"/>
  <c r="I12" i="1"/>
  <c r="I16" i="1"/>
  <c r="I66" i="1"/>
  <c r="I14" i="1"/>
  <c r="I74" i="1"/>
  <c r="I67" i="1"/>
  <c r="I54" i="1"/>
  <c r="I56" i="1"/>
  <c r="I9" i="1"/>
  <c r="I57" i="1"/>
  <c r="H16" i="1"/>
  <c r="H15" i="1"/>
  <c r="F79" i="1"/>
  <c r="H17" i="1" l="1"/>
  <c r="H18" i="1"/>
  <c r="H20" i="1" l="1"/>
  <c r="H19" i="1"/>
  <c r="H21" i="1" l="1"/>
  <c r="H22" i="1"/>
  <c r="H24" i="1" l="1"/>
  <c r="H23" i="1"/>
  <c r="H26" i="1" l="1"/>
  <c r="H25" i="1"/>
  <c r="H27" i="1" l="1"/>
  <c r="H28" i="1"/>
  <c r="H30" i="1" l="1"/>
  <c r="H29" i="1"/>
  <c r="H31" i="1" l="1"/>
  <c r="H32" i="1"/>
  <c r="H34" i="1" l="1"/>
  <c r="H33" i="1"/>
  <c r="H35" i="1" l="1"/>
  <c r="H36" i="1"/>
  <c r="H38" i="1" l="1"/>
  <c r="H37" i="1"/>
  <c r="H39" i="1" l="1"/>
  <c r="H40" i="1"/>
  <c r="H42" i="1" l="1"/>
  <c r="H41" i="1"/>
  <c r="H43" i="1" l="1"/>
  <c r="H44" i="1"/>
  <c r="H46" i="1" l="1"/>
  <c r="H45" i="1"/>
  <c r="H47" i="1" l="1"/>
  <c r="H48" i="1"/>
  <c r="H49" i="1" l="1"/>
  <c r="H50" i="1"/>
  <c r="H51" i="1" l="1"/>
  <c r="H52" i="1"/>
  <c r="H53" i="1" l="1"/>
  <c r="H54" i="1"/>
  <c r="H56" i="1" l="1"/>
  <c r="H55" i="1"/>
  <c r="H58" i="1" l="1"/>
  <c r="H57" i="1"/>
  <c r="H60" i="1" l="1"/>
  <c r="H59" i="1"/>
  <c r="I79" i="1" l="1"/>
  <c r="H62" i="1"/>
  <c r="H61" i="1"/>
  <c r="H64" i="1" l="1"/>
  <c r="H63" i="1"/>
  <c r="H65" i="1" l="1"/>
  <c r="H66" i="1"/>
  <c r="H68" i="1" l="1"/>
  <c r="H67" i="1"/>
  <c r="H69" i="1" l="1"/>
  <c r="H70" i="1"/>
  <c r="H72" i="1" l="1"/>
  <c r="H71" i="1"/>
  <c r="H73" i="1" l="1"/>
  <c r="H74" i="1"/>
  <c r="H75" i="1" l="1"/>
  <c r="H77" i="1"/>
  <c r="H78" i="1"/>
  <c r="H76" i="1"/>
</calcChain>
</file>

<file path=xl/sharedStrings.xml><?xml version="1.0" encoding="utf-8"?>
<sst xmlns="http://schemas.openxmlformats.org/spreadsheetml/2006/main" count="177" uniqueCount="70">
  <si>
    <t>Final</t>
  </si>
  <si>
    <t>Originally Obligated in FMIS</t>
  </si>
  <si>
    <t>Currently Obligated in FMIS</t>
  </si>
  <si>
    <t>Contribution Percentage</t>
  </si>
  <si>
    <t>Total Expenditures</t>
  </si>
  <si>
    <t>Remaing Project Funds</t>
  </si>
  <si>
    <t>UDO Funds to Return to Partners (based on Cont %)</t>
  </si>
  <si>
    <t>L56E</t>
  </si>
  <si>
    <t>Total Project Funds</t>
  </si>
  <si>
    <t>Note:</t>
  </si>
  <si>
    <t>Alabama</t>
  </si>
  <si>
    <t>Alaska</t>
  </si>
  <si>
    <t>California</t>
  </si>
  <si>
    <t>Colorado</t>
  </si>
  <si>
    <t>Connecticut</t>
  </si>
  <si>
    <t>Delaware</t>
  </si>
  <si>
    <t>Florida</t>
  </si>
  <si>
    <t>Idaho</t>
  </si>
  <si>
    <t>Illinois</t>
  </si>
  <si>
    <t>Iowa</t>
  </si>
  <si>
    <t>Louisiana</t>
  </si>
  <si>
    <t>Maryland</t>
  </si>
  <si>
    <t>Massachusetts</t>
  </si>
  <si>
    <t>Michigan</t>
  </si>
  <si>
    <t>Minnesota</t>
  </si>
  <si>
    <t>Mississippi</t>
  </si>
  <si>
    <t>Missouri</t>
  </si>
  <si>
    <t>New Mexico</t>
  </si>
  <si>
    <t>Ohio</t>
  </si>
  <si>
    <t>Oklahoma</t>
  </si>
  <si>
    <t>Pennsylvania</t>
  </si>
  <si>
    <t>Tennessee</t>
  </si>
  <si>
    <t>Texas</t>
  </si>
  <si>
    <t>Utah</t>
  </si>
  <si>
    <t>Washington</t>
  </si>
  <si>
    <t>West Virginia</t>
  </si>
  <si>
    <t>Prorgam Code</t>
  </si>
  <si>
    <t>State</t>
  </si>
  <si>
    <t>Committed</t>
  </si>
  <si>
    <t>Z560</t>
  </si>
  <si>
    <t>M56E</t>
  </si>
  <si>
    <t>M560</t>
  </si>
  <si>
    <t>Z56E</t>
  </si>
  <si>
    <t>L560</t>
  </si>
  <si>
    <t>Y560</t>
  </si>
  <si>
    <t>Z550</t>
  </si>
  <si>
    <t>L550</t>
  </si>
  <si>
    <t>M55E</t>
  </si>
  <si>
    <t>L55E</t>
  </si>
  <si>
    <t>ZS30</t>
  </si>
  <si>
    <t>Project Manager: Mustafa Mohamedali</t>
  </si>
  <si>
    <t>Project No.: TPF-5(343), Roadside Safety Pooled Fund - Phase 3</t>
  </si>
  <si>
    <t>as of DATE  8/6/2025</t>
  </si>
  <si>
    <t>Remaining UDO/Unexpended balances will be transferred back to partners via FMIS</t>
  </si>
  <si>
    <t>Unexpended O/A returned to partner  states may not be the same program code as the original contribution.</t>
  </si>
  <si>
    <t>Non Federal Contributions</t>
  </si>
  <si>
    <t>Funds</t>
  </si>
  <si>
    <t>Expenditures</t>
  </si>
  <si>
    <t>Remaining Balance</t>
  </si>
  <si>
    <t>Ontario, Canada</t>
  </si>
  <si>
    <t>Oregon</t>
  </si>
  <si>
    <t>Wisconsin</t>
  </si>
  <si>
    <t>Minnesota DOT</t>
  </si>
  <si>
    <t>Alaska DOT</t>
  </si>
  <si>
    <t>Connecticut DOT</t>
  </si>
  <si>
    <t>WSDOT- Design Office</t>
  </si>
  <si>
    <t>WSDOT- Environmental Services</t>
  </si>
  <si>
    <t>WSDOT - Northwest Region</t>
  </si>
  <si>
    <t>WSDOT - South Center Region</t>
  </si>
  <si>
    <t>Total Non-Federal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</si>
</sst>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Times New Roman"/>
      <family val="1"/>
    </font>
    <font>
      <b/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4" borderId="6" applyNumberFormat="0" applyAlignment="0" applyProtection="0"/>
    <xf numFmtId="0" fontId="5" fillId="0" borderId="7" applyNumberFormat="0" applyFill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43" fontId="3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0" fontId="3" fillId="0" borderId="2" xfId="0" applyFont="1" applyBorder="1"/>
    <xf numFmtId="43" fontId="3" fillId="0" borderId="2" xfId="1" applyFont="1" applyFill="1" applyBorder="1" applyAlignment="1">
      <alignment horizontal="right"/>
    </xf>
    <xf numFmtId="43" fontId="3" fillId="2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 vertical="top"/>
    </xf>
    <xf numFmtId="10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3" fillId="0" borderId="0" xfId="0" applyNumberFormat="1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43" fontId="3" fillId="0" borderId="1" xfId="1" applyFont="1" applyFill="1" applyBorder="1"/>
    <xf numFmtId="43" fontId="3" fillId="0" borderId="2" xfId="1" applyFont="1" applyFill="1" applyBorder="1"/>
    <xf numFmtId="164" fontId="2" fillId="3" borderId="2" xfId="0" applyNumberFormat="1" applyFont="1" applyFill="1" applyBorder="1" applyAlignment="1">
      <alignment horizontal="right"/>
    </xf>
    <xf numFmtId="39" fontId="3" fillId="5" borderId="1" xfId="2" applyNumberFormat="1" applyFont="1" applyFill="1" applyBorder="1"/>
    <xf numFmtId="43" fontId="3" fillId="5" borderId="1" xfId="1" applyFont="1" applyFill="1" applyBorder="1"/>
    <xf numFmtId="39" fontId="3" fillId="5" borderId="2" xfId="2" applyNumberFormat="1" applyFont="1" applyFill="1" applyBorder="1"/>
    <xf numFmtId="43" fontId="3" fillId="5" borderId="2" xfId="1" applyFont="1" applyFill="1" applyBorder="1"/>
    <xf numFmtId="8" fontId="2" fillId="0" borderId="0" xfId="0" applyNumberFormat="1" applyFont="1" applyAlignment="1">
      <alignment wrapText="1"/>
    </xf>
    <xf numFmtId="43" fontId="3" fillId="0" borderId="2" xfId="0" applyNumberFormat="1" applyFont="1" applyBorder="1"/>
    <xf numFmtId="40" fontId="3" fillId="0" borderId="0" xfId="0" applyNumberFormat="1" applyFont="1"/>
    <xf numFmtId="0" fontId="2" fillId="0" borderId="0" xfId="0" applyFont="1" applyAlignment="1"/>
    <xf numFmtId="0" fontId="6" fillId="0" borderId="0" xfId="0" applyFont="1"/>
    <xf numFmtId="0" fontId="3" fillId="0" borderId="0" xfId="0" applyFont="1" applyAlignment="1">
      <alignment wrapText="1"/>
    </xf>
    <xf numFmtId="0" fontId="4" fillId="4" borderId="6" xfId="3"/>
    <xf numFmtId="40" fontId="4" fillId="4" borderId="6" xfId="3" applyNumberFormat="1"/>
    <xf numFmtId="0" fontId="3" fillId="6" borderId="0" xfId="0" applyFont="1" applyFill="1"/>
    <xf numFmtId="40" fontId="3" fillId="6" borderId="0" xfId="0" applyNumberFormat="1" applyFont="1" applyFill="1"/>
    <xf numFmtId="0" fontId="5" fillId="0" borderId="7" xfId="4"/>
    <xf numFmtId="40" fontId="5" fillId="0" borderId="7" xfId="4" applyNumberForma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</cellXfs>
  <cellStyles count="5">
    <cellStyle name="Check Cell" xfId="3" builtinId="23"/>
    <cellStyle name="Comma" xfId="1" builtinId="3"/>
    <cellStyle name="Currency" xfId="2" builtinId="4"/>
    <cellStyle name="Normal" xfId="0" builtinId="0"/>
    <cellStyle name="Total" xfId="4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tabSelected="1" topLeftCell="A3" zoomScale="115" zoomScaleNormal="115" workbookViewId="0">
      <selection activeCell="F99" sqref="F99"/>
    </sheetView>
  </sheetViews>
  <sheetFormatPr defaultRowHeight="15" x14ac:dyDescent="0.25"/>
  <cols>
    <col min="1" max="1" width="23.7109375" style="3" customWidth="1"/>
    <col min="2" max="2" width="13.28515625" style="3" customWidth="1"/>
    <col min="3" max="3" width="15.7109375" style="3" customWidth="1"/>
    <col min="4" max="5" width="14.140625" style="3" customWidth="1"/>
    <col min="6" max="6" width="14.85546875" style="3" customWidth="1"/>
    <col min="7" max="7" width="17.42578125" style="3" customWidth="1"/>
    <col min="8" max="8" width="14.28515625" style="3" customWidth="1"/>
    <col min="9" max="9" width="19.140625" style="3" customWidth="1"/>
    <col min="10" max="16384" width="9.140625" style="3"/>
  </cols>
  <sheetData>
    <row r="1" spans="1:9" x14ac:dyDescent="0.25">
      <c r="A1" s="38" t="s">
        <v>51</v>
      </c>
      <c r="B1" s="38"/>
      <c r="C1" s="1"/>
      <c r="D1" s="2"/>
      <c r="F1" s="4"/>
    </row>
    <row r="2" spans="1:9" x14ac:dyDescent="0.25">
      <c r="A2" s="47" t="s">
        <v>50</v>
      </c>
      <c r="B2" s="47"/>
      <c r="C2" s="4"/>
      <c r="F2" s="4"/>
      <c r="H2" s="5"/>
      <c r="I2" s="5"/>
    </row>
    <row r="3" spans="1:9" x14ac:dyDescent="0.25">
      <c r="A3" s="6" t="s">
        <v>52</v>
      </c>
      <c r="B3" s="6"/>
      <c r="C3" s="4"/>
      <c r="F3" s="4"/>
      <c r="H3" s="5"/>
      <c r="I3" s="5"/>
    </row>
    <row r="4" spans="1:9" x14ac:dyDescent="0.25">
      <c r="B4" s="6"/>
      <c r="C4" s="4"/>
      <c r="F4" s="4"/>
      <c r="H4" s="5"/>
      <c r="I4" s="5"/>
    </row>
    <row r="5" spans="1:9" x14ac:dyDescent="0.25">
      <c r="A5" s="7"/>
      <c r="B5" s="8"/>
      <c r="C5" s="4"/>
      <c r="F5" s="4"/>
      <c r="G5" s="9"/>
      <c r="H5" s="9"/>
      <c r="I5" s="9"/>
    </row>
    <row r="6" spans="1:9" ht="15.75" customHeight="1" thickBot="1" x14ac:dyDescent="0.3">
      <c r="A6" s="6" t="s">
        <v>0</v>
      </c>
      <c r="B6" s="4"/>
      <c r="C6" s="10"/>
      <c r="D6" s="4"/>
      <c r="E6" s="4"/>
      <c r="F6" s="4"/>
      <c r="G6" s="35"/>
      <c r="H6" s="4"/>
      <c r="I6" s="4"/>
    </row>
    <row r="7" spans="1:9" ht="42.75" customHeight="1" thickBot="1" x14ac:dyDescent="0.3">
      <c r="A7" s="24" t="s">
        <v>37</v>
      </c>
      <c r="B7" s="25" t="s">
        <v>38</v>
      </c>
      <c r="C7" s="25" t="s">
        <v>36</v>
      </c>
      <c r="D7" s="25" t="s">
        <v>1</v>
      </c>
      <c r="E7" s="25" t="s">
        <v>2</v>
      </c>
      <c r="F7" s="25" t="s">
        <v>3</v>
      </c>
      <c r="G7" s="26" t="s">
        <v>4</v>
      </c>
      <c r="H7" s="25" t="s">
        <v>5</v>
      </c>
      <c r="I7" s="27" t="s">
        <v>6</v>
      </c>
    </row>
    <row r="8" spans="1:9" x14ac:dyDescent="0.25">
      <c r="A8" s="11" t="s">
        <v>10</v>
      </c>
      <c r="B8" s="12">
        <v>0</v>
      </c>
      <c r="C8" s="13" t="s">
        <v>39</v>
      </c>
      <c r="D8" s="31">
        <v>250000</v>
      </c>
      <c r="E8" s="32">
        <v>250000</v>
      </c>
      <c r="F8" s="14">
        <f t="shared" ref="F8:F39" si="0">E8/$E$79</f>
        <v>3.6483109925361391E-2</v>
      </c>
      <c r="G8" s="28">
        <v>232944.30006861739</v>
      </c>
      <c r="H8" s="12">
        <f t="shared" ref="H8:H79" si="1">E8-G8</f>
        <v>17055.699931382609</v>
      </c>
      <c r="I8" s="15">
        <f>F8*H79</f>
        <v>17055.699931382813</v>
      </c>
    </row>
    <row r="9" spans="1:9" x14ac:dyDescent="0.25">
      <c r="A9" s="11" t="s">
        <v>11</v>
      </c>
      <c r="B9" s="17">
        <v>0</v>
      </c>
      <c r="C9" s="13" t="s">
        <v>40</v>
      </c>
      <c r="D9" s="31">
        <v>99996.12</v>
      </c>
      <c r="E9" s="32">
        <v>99996.12</v>
      </c>
      <c r="F9" s="14">
        <f t="shared" si="0"/>
        <v>1.4592677752278516E-2</v>
      </c>
      <c r="G9" s="29">
        <v>93174.104731909902</v>
      </c>
      <c r="H9" s="17">
        <f t="shared" si="1"/>
        <v>6822.0152680900937</v>
      </c>
      <c r="I9" s="15">
        <f>F9*H79</f>
        <v>6822.0152680901901</v>
      </c>
    </row>
    <row r="10" spans="1:9" x14ac:dyDescent="0.25">
      <c r="A10" s="11" t="s">
        <v>11</v>
      </c>
      <c r="B10" s="17">
        <v>0</v>
      </c>
      <c r="C10" s="13" t="s">
        <v>41</v>
      </c>
      <c r="D10" s="31">
        <f>3.88+25000</f>
        <v>25003.88</v>
      </c>
      <c r="E10" s="32">
        <v>25003.88</v>
      </c>
      <c r="F10" s="14">
        <f t="shared" si="0"/>
        <v>3.6488772104021814E-3</v>
      </c>
      <c r="G10" s="29">
        <v>23298.045302398808</v>
      </c>
      <c r="H10" s="17">
        <f t="shared" si="1"/>
        <v>1705.8346976011926</v>
      </c>
      <c r="I10" s="18">
        <f>F10*H79</f>
        <v>1705.8346976012167</v>
      </c>
    </row>
    <row r="11" spans="1:9" x14ac:dyDescent="0.25">
      <c r="A11" s="16" t="s">
        <v>11</v>
      </c>
      <c r="B11" s="17">
        <v>0</v>
      </c>
      <c r="C11" s="13" t="s">
        <v>7</v>
      </c>
      <c r="D11" s="33">
        <v>25000</v>
      </c>
      <c r="E11" s="34">
        <v>25000</v>
      </c>
      <c r="F11" s="14">
        <f t="shared" si="0"/>
        <v>3.6483109925361393E-3</v>
      </c>
      <c r="G11" s="29">
        <v>23294.430006861741</v>
      </c>
      <c r="H11" s="17">
        <f t="shared" si="1"/>
        <v>1705.5699931382587</v>
      </c>
      <c r="I11" s="18">
        <f>F11*H79</f>
        <v>1705.5699931382815</v>
      </c>
    </row>
    <row r="12" spans="1:9" x14ac:dyDescent="0.25">
      <c r="A12" s="16" t="s">
        <v>11</v>
      </c>
      <c r="B12" s="17">
        <v>0</v>
      </c>
      <c r="C12" s="13" t="s">
        <v>39</v>
      </c>
      <c r="D12" s="33">
        <v>25000</v>
      </c>
      <c r="E12" s="34">
        <v>25000</v>
      </c>
      <c r="F12" s="14">
        <f t="shared" si="0"/>
        <v>3.6483109925361393E-3</v>
      </c>
      <c r="G12" s="29">
        <v>23294.430006861741</v>
      </c>
      <c r="H12" s="17">
        <f t="shared" si="1"/>
        <v>1705.5699931382587</v>
      </c>
      <c r="I12" s="18">
        <f>F12*H79</f>
        <v>1705.5699931382815</v>
      </c>
    </row>
    <row r="13" spans="1:9" x14ac:dyDescent="0.25">
      <c r="A13" s="16" t="s">
        <v>12</v>
      </c>
      <c r="B13" s="17">
        <v>0</v>
      </c>
      <c r="C13" s="13" t="s">
        <v>40</v>
      </c>
      <c r="D13" s="33">
        <v>100000</v>
      </c>
      <c r="E13" s="34">
        <v>100000</v>
      </c>
      <c r="F13" s="14">
        <f t="shared" si="0"/>
        <v>1.4593243970144557E-2</v>
      </c>
      <c r="G13" s="29">
        <v>93177.720027446965</v>
      </c>
      <c r="H13" s="17">
        <f t="shared" si="1"/>
        <v>6822.2799725530349</v>
      </c>
      <c r="I13" s="18">
        <f>F13*H79</f>
        <v>6822.2799725531258</v>
      </c>
    </row>
    <row r="14" spans="1:9" x14ac:dyDescent="0.25">
      <c r="A14" s="16" t="s">
        <v>12</v>
      </c>
      <c r="B14" s="17">
        <v>0</v>
      </c>
      <c r="C14" s="13" t="s">
        <v>39</v>
      </c>
      <c r="D14" s="33">
        <f>450000+200000</f>
        <v>650000</v>
      </c>
      <c r="E14" s="34">
        <v>650000</v>
      </c>
      <c r="F14" s="14">
        <f t="shared" si="0"/>
        <v>9.4856085805939627E-2</v>
      </c>
      <c r="G14" s="29">
        <v>605655.18017840537</v>
      </c>
      <c r="H14" s="17">
        <f t="shared" si="1"/>
        <v>44344.819821594632</v>
      </c>
      <c r="I14" s="18">
        <f>F14*H79</f>
        <v>44344.819821595316</v>
      </c>
    </row>
    <row r="15" spans="1:9" x14ac:dyDescent="0.25">
      <c r="A15" s="11" t="s">
        <v>13</v>
      </c>
      <c r="B15" s="17">
        <v>0</v>
      </c>
      <c r="C15" s="13" t="s">
        <v>42</v>
      </c>
      <c r="D15" s="31">
        <f>100000+40000</f>
        <v>140000</v>
      </c>
      <c r="E15" s="32">
        <v>140000</v>
      </c>
      <c r="F15" s="14">
        <f t="shared" si="0"/>
        <v>2.043054155820238E-2</v>
      </c>
      <c r="G15" s="29">
        <v>130448.80803842575</v>
      </c>
      <c r="H15" s="17">
        <f t="shared" si="1"/>
        <v>9551.1919615742518</v>
      </c>
      <c r="I15" s="18">
        <f>F15*H79</f>
        <v>9551.1919615743755</v>
      </c>
    </row>
    <row r="16" spans="1:9" x14ac:dyDescent="0.25">
      <c r="A16" s="11" t="s">
        <v>14</v>
      </c>
      <c r="B16" s="17">
        <v>0</v>
      </c>
      <c r="C16" s="13" t="s">
        <v>43</v>
      </c>
      <c r="D16" s="31">
        <v>10000</v>
      </c>
      <c r="E16" s="32">
        <v>10000</v>
      </c>
      <c r="F16" s="14">
        <f t="shared" si="0"/>
        <v>1.4593243970144557E-3</v>
      </c>
      <c r="G16" s="29">
        <v>9317.7720027446958</v>
      </c>
      <c r="H16" s="17">
        <f t="shared" si="1"/>
        <v>682.22799725530422</v>
      </c>
      <c r="I16" s="18">
        <f>F16*H79</f>
        <v>682.22799725531252</v>
      </c>
    </row>
    <row r="17" spans="1:9" x14ac:dyDescent="0.25">
      <c r="A17" s="11" t="s">
        <v>14</v>
      </c>
      <c r="B17" s="17">
        <v>0</v>
      </c>
      <c r="C17" s="13" t="s">
        <v>41</v>
      </c>
      <c r="D17" s="31">
        <v>4449.1400000000003</v>
      </c>
      <c r="E17" s="32">
        <v>4449.1400000000003</v>
      </c>
      <c r="F17" s="14">
        <f t="shared" si="0"/>
        <v>6.492738547732896E-4</v>
      </c>
      <c r="G17" s="29">
        <v>4145.6072128291544</v>
      </c>
      <c r="H17" s="17">
        <f t="shared" si="1"/>
        <v>303.53278717084595</v>
      </c>
      <c r="I17" s="18">
        <f>F17*H79</f>
        <v>303.53278717085016</v>
      </c>
    </row>
    <row r="18" spans="1:9" x14ac:dyDescent="0.25">
      <c r="A18" s="11" t="s">
        <v>14</v>
      </c>
      <c r="B18" s="17">
        <v>0</v>
      </c>
      <c r="C18" s="13" t="s">
        <v>40</v>
      </c>
      <c r="D18" s="31">
        <v>5550.86</v>
      </c>
      <c r="E18" s="32">
        <v>5550.86</v>
      </c>
      <c r="F18" s="14">
        <f t="shared" si="0"/>
        <v>8.1005054224116612E-4</v>
      </c>
      <c r="G18" s="29">
        <v>5172.1647899155423</v>
      </c>
      <c r="H18" s="17">
        <f t="shared" si="1"/>
        <v>378.69521008445736</v>
      </c>
      <c r="I18" s="18">
        <f>F18*H79</f>
        <v>378.69521008446242</v>
      </c>
    </row>
    <row r="19" spans="1:9" x14ac:dyDescent="0.25">
      <c r="A19" s="11" t="s">
        <v>14</v>
      </c>
      <c r="B19" s="17">
        <v>0</v>
      </c>
      <c r="C19" s="13" t="s">
        <v>42</v>
      </c>
      <c r="D19" s="31">
        <v>46321.32</v>
      </c>
      <c r="E19" s="32">
        <v>46321.32</v>
      </c>
      <c r="F19" s="14">
        <f t="shared" si="0"/>
        <v>6.7597832377913648E-3</v>
      </c>
      <c r="G19" s="29">
        <v>43161.1498626178</v>
      </c>
      <c r="H19" s="17">
        <f t="shared" si="1"/>
        <v>3160.1701373821998</v>
      </c>
      <c r="I19" s="18">
        <f>F19*H79</f>
        <v>3160.1701373822452</v>
      </c>
    </row>
    <row r="20" spans="1:9" x14ac:dyDescent="0.25">
      <c r="A20" s="11" t="s">
        <v>14</v>
      </c>
      <c r="B20" s="17">
        <v>0</v>
      </c>
      <c r="C20" s="13" t="s">
        <v>39</v>
      </c>
      <c r="D20" s="31">
        <v>83678.679999999993</v>
      </c>
      <c r="E20" s="32">
        <v>83678.679999999993</v>
      </c>
      <c r="F20" s="14">
        <f t="shared" si="0"/>
        <v>1.221143392339656E-2</v>
      </c>
      <c r="G20" s="36">
        <v>77969.886173063263</v>
      </c>
      <c r="H20" s="17">
        <f t="shared" si="1"/>
        <v>5708.7938269367296</v>
      </c>
      <c r="I20" s="18">
        <f>F20*H79</f>
        <v>5708.7938269368178</v>
      </c>
    </row>
    <row r="21" spans="1:9" x14ac:dyDescent="0.25">
      <c r="A21" s="11" t="s">
        <v>15</v>
      </c>
      <c r="B21" s="17">
        <v>0</v>
      </c>
      <c r="C21" s="13" t="s">
        <v>39</v>
      </c>
      <c r="D21" s="31">
        <v>75000</v>
      </c>
      <c r="E21" s="32">
        <v>75000</v>
      </c>
      <c r="F21" s="14">
        <f t="shared" si="0"/>
        <v>1.0944932977608419E-2</v>
      </c>
      <c r="G21" s="29">
        <v>69883.290020585235</v>
      </c>
      <c r="H21" s="17">
        <f t="shared" si="1"/>
        <v>5116.7099794147653</v>
      </c>
      <c r="I21" s="18">
        <f>F21*H79</f>
        <v>5116.7099794148444</v>
      </c>
    </row>
    <row r="22" spans="1:9" x14ac:dyDescent="0.25">
      <c r="A22" s="11" t="s">
        <v>15</v>
      </c>
      <c r="B22" s="17">
        <v>0</v>
      </c>
      <c r="C22" s="13" t="s">
        <v>44</v>
      </c>
      <c r="D22" s="31">
        <v>75000</v>
      </c>
      <c r="E22" s="32">
        <v>75000</v>
      </c>
      <c r="F22" s="14">
        <f t="shared" si="0"/>
        <v>1.0944932977608419E-2</v>
      </c>
      <c r="G22" s="29">
        <v>69883.290020585235</v>
      </c>
      <c r="H22" s="17">
        <f t="shared" si="1"/>
        <v>5116.7099794147653</v>
      </c>
      <c r="I22" s="18">
        <f>F22*H79</f>
        <v>5116.7099794148444</v>
      </c>
    </row>
    <row r="23" spans="1:9" x14ac:dyDescent="0.25">
      <c r="A23" s="11" t="s">
        <v>16</v>
      </c>
      <c r="B23" s="17">
        <v>0</v>
      </c>
      <c r="C23" s="13" t="s">
        <v>7</v>
      </c>
      <c r="D23" s="31">
        <v>50000</v>
      </c>
      <c r="E23" s="32">
        <v>50000</v>
      </c>
      <c r="F23" s="14">
        <f t="shared" si="0"/>
        <v>7.2966219850722786E-3</v>
      </c>
      <c r="G23" s="29">
        <v>46588.860013723483</v>
      </c>
      <c r="H23" s="17">
        <f t="shared" si="1"/>
        <v>3411.1399862765174</v>
      </c>
      <c r="I23" s="18">
        <f>F23*H79</f>
        <v>3411.1399862765629</v>
      </c>
    </row>
    <row r="24" spans="1:9" x14ac:dyDescent="0.25">
      <c r="A24" s="11" t="s">
        <v>16</v>
      </c>
      <c r="B24" s="17">
        <v>0</v>
      </c>
      <c r="C24" s="13" t="s">
        <v>41</v>
      </c>
      <c r="D24" s="31">
        <v>206916</v>
      </c>
      <c r="E24" s="32">
        <v>206916</v>
      </c>
      <c r="F24" s="14">
        <f t="shared" si="0"/>
        <v>3.0195756693264315E-2</v>
      </c>
      <c r="G24" s="29">
        <v>192799.61117199218</v>
      </c>
      <c r="H24" s="17">
        <f t="shared" si="1"/>
        <v>14116.388828007824</v>
      </c>
      <c r="I24" s="18">
        <f>F24*H79</f>
        <v>14116.388828008026</v>
      </c>
    </row>
    <row r="25" spans="1:9" x14ac:dyDescent="0.25">
      <c r="A25" s="11" t="s">
        <v>16</v>
      </c>
      <c r="B25" s="17">
        <v>0</v>
      </c>
      <c r="C25" s="13" t="s">
        <v>40</v>
      </c>
      <c r="D25" s="31">
        <v>85207</v>
      </c>
      <c r="E25" s="32">
        <v>85207</v>
      </c>
      <c r="F25" s="14">
        <f t="shared" si="0"/>
        <v>1.2434465389641073E-2</v>
      </c>
      <c r="G25" s="29">
        <v>79393.939903786741</v>
      </c>
      <c r="H25" s="17">
        <f t="shared" ref="H25:H57" si="2">E25-G25</f>
        <v>5813.0600962132594</v>
      </c>
      <c r="I25" s="15">
        <f>F25*H79</f>
        <v>5813.0600962133421</v>
      </c>
    </row>
    <row r="26" spans="1:9" x14ac:dyDescent="0.25">
      <c r="A26" s="11" t="s">
        <v>16</v>
      </c>
      <c r="B26" s="17">
        <v>0</v>
      </c>
      <c r="C26" s="13" t="s">
        <v>42</v>
      </c>
      <c r="D26" s="31">
        <f>340363+50000</f>
        <v>390363</v>
      </c>
      <c r="E26" s="32">
        <v>390363</v>
      </c>
      <c r="F26" s="14">
        <f t="shared" si="0"/>
        <v>5.6966624959175399E-2</v>
      </c>
      <c r="G26" s="29">
        <v>363731.34323074279</v>
      </c>
      <c r="H26" s="17">
        <f t="shared" si="2"/>
        <v>26631.656769257213</v>
      </c>
      <c r="I26" s="18">
        <f>F26*H79</f>
        <v>26631.656769257559</v>
      </c>
    </row>
    <row r="27" spans="1:9" x14ac:dyDescent="0.25">
      <c r="A27" s="11" t="s">
        <v>16</v>
      </c>
      <c r="B27" s="17">
        <v>0</v>
      </c>
      <c r="C27" s="13" t="s">
        <v>44</v>
      </c>
      <c r="D27" s="31">
        <v>50000</v>
      </c>
      <c r="E27" s="32">
        <v>50000</v>
      </c>
      <c r="F27" s="14">
        <f t="shared" si="0"/>
        <v>7.2966219850722786E-3</v>
      </c>
      <c r="G27" s="29">
        <v>46588.860013723483</v>
      </c>
      <c r="H27" s="17">
        <f t="shared" si="2"/>
        <v>3411.1399862765174</v>
      </c>
      <c r="I27" s="18">
        <f>F27*H79</f>
        <v>3411.1399862765629</v>
      </c>
    </row>
    <row r="28" spans="1:9" x14ac:dyDescent="0.25">
      <c r="A28" s="11" t="s">
        <v>16</v>
      </c>
      <c r="B28" s="17">
        <v>0</v>
      </c>
      <c r="C28" s="13" t="s">
        <v>39</v>
      </c>
      <c r="D28" s="31">
        <v>200000</v>
      </c>
      <c r="E28" s="32">
        <v>200000</v>
      </c>
      <c r="F28" s="14">
        <f t="shared" si="0"/>
        <v>2.9186487940289114E-2</v>
      </c>
      <c r="G28" s="29">
        <v>186355.44005489393</v>
      </c>
      <c r="H28" s="17">
        <f t="shared" si="2"/>
        <v>13644.55994510607</v>
      </c>
      <c r="I28" s="18">
        <f>F28*H79</f>
        <v>13644.559945106252</v>
      </c>
    </row>
    <row r="29" spans="1:9" x14ac:dyDescent="0.25">
      <c r="A29" s="11" t="s">
        <v>17</v>
      </c>
      <c r="B29" s="17">
        <v>0</v>
      </c>
      <c r="C29" s="13" t="s">
        <v>39</v>
      </c>
      <c r="D29" s="31">
        <v>75000</v>
      </c>
      <c r="E29" s="32">
        <v>75000</v>
      </c>
      <c r="F29" s="14">
        <f t="shared" si="0"/>
        <v>1.0944932977608419E-2</v>
      </c>
      <c r="G29" s="29">
        <v>69883.290020585235</v>
      </c>
      <c r="H29" s="17">
        <f t="shared" si="2"/>
        <v>5116.7099794147653</v>
      </c>
      <c r="I29" s="18">
        <f>F29*H79</f>
        <v>5116.7099794148444</v>
      </c>
    </row>
    <row r="30" spans="1:9" x14ac:dyDescent="0.25">
      <c r="A30" s="11" t="s">
        <v>17</v>
      </c>
      <c r="B30" s="17">
        <v>0</v>
      </c>
      <c r="C30" s="13" t="s">
        <v>42</v>
      </c>
      <c r="D30" s="31">
        <v>50000</v>
      </c>
      <c r="E30" s="32">
        <v>50000</v>
      </c>
      <c r="F30" s="14">
        <f t="shared" si="0"/>
        <v>7.2966219850722786E-3</v>
      </c>
      <c r="G30" s="29">
        <v>46588.860013723483</v>
      </c>
      <c r="H30" s="17">
        <f t="shared" si="2"/>
        <v>3411.1399862765174</v>
      </c>
      <c r="I30" s="18">
        <f>F30*H79</f>
        <v>3411.1399862765629</v>
      </c>
    </row>
    <row r="31" spans="1:9" x14ac:dyDescent="0.25">
      <c r="A31" s="11" t="s">
        <v>17</v>
      </c>
      <c r="B31" s="17">
        <v>0</v>
      </c>
      <c r="C31" s="13" t="s">
        <v>45</v>
      </c>
      <c r="D31" s="31">
        <v>25000</v>
      </c>
      <c r="E31" s="32">
        <v>25000</v>
      </c>
      <c r="F31" s="14">
        <f t="shared" si="0"/>
        <v>3.6483109925361393E-3</v>
      </c>
      <c r="G31" s="29">
        <v>23294.430006861741</v>
      </c>
      <c r="H31" s="17">
        <f t="shared" si="2"/>
        <v>1705.5699931382587</v>
      </c>
      <c r="I31" s="18">
        <f>F31*H79</f>
        <v>1705.5699931382815</v>
      </c>
    </row>
    <row r="32" spans="1:9" x14ac:dyDescent="0.25">
      <c r="A32" s="11" t="s">
        <v>17</v>
      </c>
      <c r="B32" s="17">
        <v>0</v>
      </c>
      <c r="C32" s="13" t="s">
        <v>44</v>
      </c>
      <c r="D32" s="31">
        <v>50000</v>
      </c>
      <c r="E32" s="32">
        <v>50000</v>
      </c>
      <c r="F32" s="14">
        <f t="shared" si="0"/>
        <v>7.2966219850722786E-3</v>
      </c>
      <c r="G32" s="29">
        <v>46588.860013723483</v>
      </c>
      <c r="H32" s="17">
        <f t="shared" si="2"/>
        <v>3411.1399862765174</v>
      </c>
      <c r="I32" s="18">
        <f>F32*H79</f>
        <v>3411.1399862765629</v>
      </c>
    </row>
    <row r="33" spans="1:9" x14ac:dyDescent="0.25">
      <c r="A33" s="16" t="s">
        <v>18</v>
      </c>
      <c r="B33" s="17">
        <v>0</v>
      </c>
      <c r="C33" s="13" t="s">
        <v>41</v>
      </c>
      <c r="D33" s="33">
        <v>150000</v>
      </c>
      <c r="E33" s="34">
        <v>150000</v>
      </c>
      <c r="F33" s="14">
        <f t="shared" si="0"/>
        <v>2.1889865955216838E-2</v>
      </c>
      <c r="G33" s="29">
        <v>139766.58004117047</v>
      </c>
      <c r="H33" s="17">
        <f t="shared" si="2"/>
        <v>10233.419958829531</v>
      </c>
      <c r="I33" s="18">
        <f>F33*H79</f>
        <v>10233.419958829689</v>
      </c>
    </row>
    <row r="34" spans="1:9" x14ac:dyDescent="0.25">
      <c r="A34" s="16" t="s">
        <v>18</v>
      </c>
      <c r="B34" s="17">
        <v>0</v>
      </c>
      <c r="C34" s="13" t="s">
        <v>46</v>
      </c>
      <c r="D34" s="33">
        <f>158314.43+91685.57</f>
        <v>250000</v>
      </c>
      <c r="E34" s="34">
        <v>250000</v>
      </c>
      <c r="F34" s="14">
        <f t="shared" si="0"/>
        <v>3.6483109925361391E-2</v>
      </c>
      <c r="G34" s="29">
        <v>232944.30006861739</v>
      </c>
      <c r="H34" s="17">
        <f t="shared" si="2"/>
        <v>17055.699931382609</v>
      </c>
      <c r="I34" s="18">
        <f>F34*H79</f>
        <v>17055.699931382813</v>
      </c>
    </row>
    <row r="35" spans="1:9" x14ac:dyDescent="0.25">
      <c r="A35" s="16" t="s">
        <v>18</v>
      </c>
      <c r="B35" s="17">
        <v>0</v>
      </c>
      <c r="C35" s="13" t="s">
        <v>40</v>
      </c>
      <c r="D35" s="33">
        <v>50000</v>
      </c>
      <c r="E35" s="34">
        <v>50000</v>
      </c>
      <c r="F35" s="14">
        <f t="shared" si="0"/>
        <v>7.2966219850722786E-3</v>
      </c>
      <c r="G35" s="29">
        <v>46588.860013723483</v>
      </c>
      <c r="H35" s="17">
        <f t="shared" si="2"/>
        <v>3411.1399862765174</v>
      </c>
      <c r="I35" s="18">
        <f>F35*H79</f>
        <v>3411.1399862765629</v>
      </c>
    </row>
    <row r="36" spans="1:9" x14ac:dyDescent="0.25">
      <c r="A36" s="16" t="s">
        <v>18</v>
      </c>
      <c r="B36" s="17">
        <v>0</v>
      </c>
      <c r="C36" s="13" t="s">
        <v>39</v>
      </c>
      <c r="D36" s="33">
        <v>100000</v>
      </c>
      <c r="E36" s="34">
        <v>100000</v>
      </c>
      <c r="F36" s="14">
        <f t="shared" si="0"/>
        <v>1.4593243970144557E-2</v>
      </c>
      <c r="G36" s="36">
        <v>93177.720027446965</v>
      </c>
      <c r="H36" s="17">
        <f t="shared" si="2"/>
        <v>6822.2799725530349</v>
      </c>
      <c r="I36" s="18">
        <f>F36*H79</f>
        <v>6822.2799725531258</v>
      </c>
    </row>
    <row r="37" spans="1:9" x14ac:dyDescent="0.25">
      <c r="A37" s="11" t="s">
        <v>19</v>
      </c>
      <c r="B37" s="17">
        <v>0</v>
      </c>
      <c r="C37" s="13" t="s">
        <v>39</v>
      </c>
      <c r="D37" s="31">
        <v>100000</v>
      </c>
      <c r="E37" s="32">
        <v>100000</v>
      </c>
      <c r="F37" s="14">
        <f t="shared" si="0"/>
        <v>1.4593243970144557E-2</v>
      </c>
      <c r="G37" s="29">
        <v>93177.720027446965</v>
      </c>
      <c r="H37" s="17">
        <f t="shared" si="2"/>
        <v>6822.2799725530349</v>
      </c>
      <c r="I37" s="18">
        <f>F37*H79</f>
        <v>6822.2799725531258</v>
      </c>
    </row>
    <row r="38" spans="1:9" x14ac:dyDescent="0.25">
      <c r="A38" s="11" t="s">
        <v>19</v>
      </c>
      <c r="B38" s="17">
        <v>0</v>
      </c>
      <c r="C38" s="13" t="s">
        <v>42</v>
      </c>
      <c r="D38" s="31">
        <v>100000</v>
      </c>
      <c r="E38" s="32">
        <v>100000</v>
      </c>
      <c r="F38" s="14">
        <f t="shared" si="0"/>
        <v>1.4593243970144557E-2</v>
      </c>
      <c r="G38" s="29">
        <v>93177.720027446965</v>
      </c>
      <c r="H38" s="17">
        <f t="shared" si="2"/>
        <v>6822.2799725530349</v>
      </c>
      <c r="I38" s="18">
        <f>F38*H79</f>
        <v>6822.2799725531258</v>
      </c>
    </row>
    <row r="39" spans="1:9" x14ac:dyDescent="0.25">
      <c r="A39" s="11" t="s">
        <v>20</v>
      </c>
      <c r="B39" s="17">
        <v>0</v>
      </c>
      <c r="C39" s="13" t="s">
        <v>47</v>
      </c>
      <c r="D39" s="31">
        <v>50000</v>
      </c>
      <c r="E39" s="32">
        <v>50000</v>
      </c>
      <c r="F39" s="14">
        <f t="shared" si="0"/>
        <v>7.2966219850722786E-3</v>
      </c>
      <c r="G39" s="29">
        <v>46588.860013723483</v>
      </c>
      <c r="H39" s="17">
        <f t="shared" si="2"/>
        <v>3411.1399862765174</v>
      </c>
      <c r="I39" s="18">
        <f>F39*H79</f>
        <v>3411.1399862765629</v>
      </c>
    </row>
    <row r="40" spans="1:9" x14ac:dyDescent="0.25">
      <c r="A40" s="16" t="s">
        <v>20</v>
      </c>
      <c r="B40" s="17">
        <v>0</v>
      </c>
      <c r="C40" s="13" t="s">
        <v>48</v>
      </c>
      <c r="D40" s="33">
        <v>50000</v>
      </c>
      <c r="E40" s="34">
        <v>50000</v>
      </c>
      <c r="F40" s="14">
        <f t="shared" ref="F40:F71" si="3">E40/$E$79</f>
        <v>7.2966219850722786E-3</v>
      </c>
      <c r="G40" s="29">
        <v>46588.860013723483</v>
      </c>
      <c r="H40" s="17">
        <f t="shared" si="2"/>
        <v>3411.1399862765174</v>
      </c>
      <c r="I40" s="18">
        <f>F40*H79</f>
        <v>3411.1399862765629</v>
      </c>
    </row>
    <row r="41" spans="1:9" x14ac:dyDescent="0.25">
      <c r="A41" s="16" t="s">
        <v>20</v>
      </c>
      <c r="B41" s="17">
        <v>0</v>
      </c>
      <c r="C41" s="13" t="s">
        <v>39</v>
      </c>
      <c r="D41" s="33">
        <v>150000</v>
      </c>
      <c r="E41" s="34">
        <v>150000</v>
      </c>
      <c r="F41" s="14">
        <f t="shared" si="3"/>
        <v>2.1889865955216838E-2</v>
      </c>
      <c r="G41" s="29">
        <v>139766.58004117047</v>
      </c>
      <c r="H41" s="17">
        <f t="shared" si="2"/>
        <v>10233.419958829531</v>
      </c>
      <c r="I41" s="18">
        <f>F41*H79</f>
        <v>10233.419958829689</v>
      </c>
    </row>
    <row r="42" spans="1:9" x14ac:dyDescent="0.25">
      <c r="A42" s="16" t="s">
        <v>20</v>
      </c>
      <c r="B42" s="17">
        <v>0</v>
      </c>
      <c r="C42" s="13" t="s">
        <v>42</v>
      </c>
      <c r="D42" s="33">
        <v>50000</v>
      </c>
      <c r="E42" s="34">
        <v>50000</v>
      </c>
      <c r="F42" s="14">
        <f t="shared" si="3"/>
        <v>7.2966219850722786E-3</v>
      </c>
      <c r="G42" s="29">
        <v>46588.860013723483</v>
      </c>
      <c r="H42" s="17">
        <f t="shared" si="2"/>
        <v>3411.1399862765174</v>
      </c>
      <c r="I42" s="18">
        <f>F42*H79</f>
        <v>3411.1399862765629</v>
      </c>
    </row>
    <row r="43" spans="1:9" x14ac:dyDescent="0.25">
      <c r="A43" s="16" t="s">
        <v>21</v>
      </c>
      <c r="B43" s="17">
        <v>0</v>
      </c>
      <c r="C43" s="13" t="s">
        <v>39</v>
      </c>
      <c r="D43" s="33">
        <v>50000</v>
      </c>
      <c r="E43" s="34">
        <v>50000</v>
      </c>
      <c r="F43" s="14">
        <f t="shared" si="3"/>
        <v>7.2966219850722786E-3</v>
      </c>
      <c r="G43" s="29">
        <v>46588.860013723483</v>
      </c>
      <c r="H43" s="17">
        <f t="shared" si="2"/>
        <v>3411.1399862765174</v>
      </c>
      <c r="I43" s="18">
        <f>F43*H79</f>
        <v>3411.1399862765629</v>
      </c>
    </row>
    <row r="44" spans="1:9" x14ac:dyDescent="0.25">
      <c r="A44" s="16" t="s">
        <v>21</v>
      </c>
      <c r="B44" s="17">
        <v>0</v>
      </c>
      <c r="C44" s="13" t="s">
        <v>42</v>
      </c>
      <c r="D44" s="33">
        <v>25000</v>
      </c>
      <c r="E44" s="34">
        <v>25000</v>
      </c>
      <c r="F44" s="14">
        <f t="shared" si="3"/>
        <v>3.6483109925361393E-3</v>
      </c>
      <c r="G44" s="29">
        <v>23294.430006861741</v>
      </c>
      <c r="H44" s="17">
        <f t="shared" si="2"/>
        <v>1705.5699931382587</v>
      </c>
      <c r="I44" s="18">
        <f>F44*H79</f>
        <v>1705.5699931382815</v>
      </c>
    </row>
    <row r="45" spans="1:9" x14ac:dyDescent="0.25">
      <c r="A45" s="16" t="s">
        <v>21</v>
      </c>
      <c r="B45" s="17">
        <v>0</v>
      </c>
      <c r="C45" s="13" t="s">
        <v>44</v>
      </c>
      <c r="D45" s="33">
        <v>25000</v>
      </c>
      <c r="E45" s="34">
        <v>25000</v>
      </c>
      <c r="F45" s="14">
        <f t="shared" si="3"/>
        <v>3.6483109925361393E-3</v>
      </c>
      <c r="G45" s="29">
        <v>23294.430006861741</v>
      </c>
      <c r="H45" s="17">
        <f t="shared" si="2"/>
        <v>1705.5699931382587</v>
      </c>
      <c r="I45" s="18">
        <f>F45*H79</f>
        <v>1705.5699931382815</v>
      </c>
    </row>
    <row r="46" spans="1:9" x14ac:dyDescent="0.25">
      <c r="A46" s="16" t="s">
        <v>22</v>
      </c>
      <c r="B46" s="17">
        <v>0</v>
      </c>
      <c r="C46" s="13" t="s">
        <v>39</v>
      </c>
      <c r="D46" s="33">
        <v>100000</v>
      </c>
      <c r="E46" s="34">
        <v>100000</v>
      </c>
      <c r="F46" s="14">
        <f t="shared" si="3"/>
        <v>1.4593243970144557E-2</v>
      </c>
      <c r="G46" s="36">
        <v>93177.720027446965</v>
      </c>
      <c r="H46" s="17">
        <f t="shared" si="2"/>
        <v>6822.2799725530349</v>
      </c>
      <c r="I46" s="18">
        <f>F46*H79</f>
        <v>6822.2799725531258</v>
      </c>
    </row>
    <row r="47" spans="1:9" x14ac:dyDescent="0.25">
      <c r="A47" s="16" t="s">
        <v>22</v>
      </c>
      <c r="B47" s="17">
        <v>0</v>
      </c>
      <c r="C47" s="13" t="s">
        <v>42</v>
      </c>
      <c r="D47" s="33">
        <v>100000</v>
      </c>
      <c r="E47" s="34">
        <v>100000</v>
      </c>
      <c r="F47" s="14">
        <f t="shared" si="3"/>
        <v>1.4593243970144557E-2</v>
      </c>
      <c r="G47" s="29">
        <v>93177.720027446965</v>
      </c>
      <c r="H47" s="17">
        <f t="shared" si="2"/>
        <v>6822.2799725530349</v>
      </c>
      <c r="I47" s="18">
        <f>F47*H79</f>
        <v>6822.2799725531258</v>
      </c>
    </row>
    <row r="48" spans="1:9" x14ac:dyDescent="0.25">
      <c r="A48" s="11" t="s">
        <v>23</v>
      </c>
      <c r="B48" s="17">
        <v>0</v>
      </c>
      <c r="C48" s="13" t="s">
        <v>39</v>
      </c>
      <c r="D48" s="31">
        <v>250000</v>
      </c>
      <c r="E48" s="32">
        <v>250000</v>
      </c>
      <c r="F48" s="14">
        <f t="shared" si="3"/>
        <v>3.6483109925361391E-2</v>
      </c>
      <c r="G48" s="29">
        <v>232944.30006861739</v>
      </c>
      <c r="H48" s="17">
        <f t="shared" si="2"/>
        <v>17055.699931382609</v>
      </c>
      <c r="I48" s="18">
        <f>F48*H79</f>
        <v>17055.699931382813</v>
      </c>
    </row>
    <row r="49" spans="1:9" x14ac:dyDescent="0.25">
      <c r="A49" s="11" t="s">
        <v>23</v>
      </c>
      <c r="B49" s="17">
        <v>0</v>
      </c>
      <c r="C49" s="13" t="s">
        <v>42</v>
      </c>
      <c r="D49" s="31">
        <v>20000</v>
      </c>
      <c r="E49" s="32">
        <v>20000</v>
      </c>
      <c r="F49" s="14">
        <f t="shared" si="3"/>
        <v>2.9186487940289114E-3</v>
      </c>
      <c r="G49" s="29">
        <v>18635.544005489392</v>
      </c>
      <c r="H49" s="17">
        <f t="shared" si="2"/>
        <v>1364.4559945106084</v>
      </c>
      <c r="I49" s="18">
        <f>F49*H79</f>
        <v>1364.455994510625</v>
      </c>
    </row>
    <row r="50" spans="1:9" x14ac:dyDescent="0.25">
      <c r="A50" s="11" t="s">
        <v>24</v>
      </c>
      <c r="B50" s="17">
        <v>0</v>
      </c>
      <c r="C50" s="13" t="s">
        <v>7</v>
      </c>
      <c r="D50" s="31">
        <v>50000</v>
      </c>
      <c r="E50" s="32">
        <v>50000</v>
      </c>
      <c r="F50" s="14">
        <f t="shared" si="3"/>
        <v>7.2966219850722786E-3</v>
      </c>
      <c r="G50" s="29">
        <v>46588.860013723483</v>
      </c>
      <c r="H50" s="17">
        <f t="shared" si="2"/>
        <v>3411.1399862765174</v>
      </c>
      <c r="I50" s="18">
        <f>F50*H79</f>
        <v>3411.1399862765629</v>
      </c>
    </row>
    <row r="51" spans="1:9" x14ac:dyDescent="0.25">
      <c r="A51" s="16" t="s">
        <v>24</v>
      </c>
      <c r="B51" s="17">
        <v>0</v>
      </c>
      <c r="C51" s="13" t="s">
        <v>41</v>
      </c>
      <c r="D51" s="33">
        <v>50000</v>
      </c>
      <c r="E51" s="34">
        <v>50000</v>
      </c>
      <c r="F51" s="14">
        <f t="shared" si="3"/>
        <v>7.2966219850722786E-3</v>
      </c>
      <c r="G51" s="29">
        <v>46588.860013723483</v>
      </c>
      <c r="H51" s="17">
        <f t="shared" si="2"/>
        <v>3411.1399862765174</v>
      </c>
      <c r="I51" s="18">
        <f>F51*H79</f>
        <v>3411.1399862765629</v>
      </c>
    </row>
    <row r="52" spans="1:9" x14ac:dyDescent="0.25">
      <c r="A52" s="16" t="s">
        <v>24</v>
      </c>
      <c r="B52" s="17">
        <v>0</v>
      </c>
      <c r="C52" s="13" t="s">
        <v>40</v>
      </c>
      <c r="D52" s="33">
        <v>47296.93</v>
      </c>
      <c r="E52" s="34">
        <v>47296.93</v>
      </c>
      <c r="F52" s="14">
        <f t="shared" si="3"/>
        <v>6.9021563852884925E-3</v>
      </c>
      <c r="G52" s="29">
        <v>44070.201016977575</v>
      </c>
      <c r="H52" s="17">
        <f t="shared" si="2"/>
        <v>3226.7289830224254</v>
      </c>
      <c r="I52" s="18">
        <f>F52*H79</f>
        <v>3226.7289830224713</v>
      </c>
    </row>
    <row r="53" spans="1:9" x14ac:dyDescent="0.25">
      <c r="A53" s="16" t="s">
        <v>24</v>
      </c>
      <c r="B53" s="17">
        <v>0</v>
      </c>
      <c r="C53" s="13" t="s">
        <v>44</v>
      </c>
      <c r="D53" s="33">
        <v>50000</v>
      </c>
      <c r="E53" s="34">
        <v>50000</v>
      </c>
      <c r="F53" s="14">
        <f t="shared" si="3"/>
        <v>7.2966219850722786E-3</v>
      </c>
      <c r="G53" s="29">
        <v>46588.860013723483</v>
      </c>
      <c r="H53" s="17">
        <f t="shared" si="2"/>
        <v>3411.1399862765174</v>
      </c>
      <c r="I53" s="18">
        <f>F53*H79</f>
        <v>3411.1399862765629</v>
      </c>
    </row>
    <row r="54" spans="1:9" x14ac:dyDescent="0.25">
      <c r="A54" s="16" t="s">
        <v>24</v>
      </c>
      <c r="B54" s="17">
        <v>0</v>
      </c>
      <c r="C54" s="13" t="s">
        <v>39</v>
      </c>
      <c r="D54" s="33">
        <f>2703.07+50000+50000</f>
        <v>102703.07</v>
      </c>
      <c r="E54" s="34">
        <v>102703.07</v>
      </c>
      <c r="F54" s="14">
        <f t="shared" si="3"/>
        <v>1.4987709569928346E-2</v>
      </c>
      <c r="G54" s="29">
        <v>95696.379024192895</v>
      </c>
      <c r="H54" s="17">
        <f t="shared" si="2"/>
        <v>7006.6909758071124</v>
      </c>
      <c r="I54" s="18">
        <f>F54*H79</f>
        <v>7006.6909758072179</v>
      </c>
    </row>
    <row r="55" spans="1:9" x14ac:dyDescent="0.25">
      <c r="A55" s="16" t="s">
        <v>24</v>
      </c>
      <c r="B55" s="17">
        <v>0</v>
      </c>
      <c r="C55" s="13" t="s">
        <v>42</v>
      </c>
      <c r="D55" s="33">
        <v>50000</v>
      </c>
      <c r="E55" s="34">
        <v>50000</v>
      </c>
      <c r="F55" s="14">
        <f t="shared" si="3"/>
        <v>7.2966219850722786E-3</v>
      </c>
      <c r="G55" s="29">
        <v>46588.860013723483</v>
      </c>
      <c r="H55" s="17">
        <f t="shared" si="2"/>
        <v>3411.1399862765174</v>
      </c>
      <c r="I55" s="18">
        <f>F55*H79</f>
        <v>3411.1399862765629</v>
      </c>
    </row>
    <row r="56" spans="1:9" x14ac:dyDescent="0.25">
      <c r="A56" s="16" t="s">
        <v>25</v>
      </c>
      <c r="B56" s="17">
        <v>0</v>
      </c>
      <c r="C56" s="13" t="s">
        <v>39</v>
      </c>
      <c r="D56" s="33">
        <v>100000</v>
      </c>
      <c r="E56" s="34">
        <v>100000</v>
      </c>
      <c r="F56" s="14">
        <f t="shared" si="3"/>
        <v>1.4593243970144557E-2</v>
      </c>
      <c r="G56" s="36">
        <v>93177.720027446965</v>
      </c>
      <c r="H56" s="17">
        <f t="shared" si="2"/>
        <v>6822.2799725530349</v>
      </c>
      <c r="I56" s="18">
        <f>F56*H79</f>
        <v>6822.2799725531258</v>
      </c>
    </row>
    <row r="57" spans="1:9" x14ac:dyDescent="0.25">
      <c r="A57" s="16" t="s">
        <v>26</v>
      </c>
      <c r="B57" s="17">
        <v>0</v>
      </c>
      <c r="C57" s="13" t="s">
        <v>39</v>
      </c>
      <c r="D57" s="33">
        <v>250000</v>
      </c>
      <c r="E57" s="34">
        <v>250000</v>
      </c>
      <c r="F57" s="14">
        <f t="shared" si="3"/>
        <v>3.6483109925361391E-2</v>
      </c>
      <c r="G57" s="36">
        <v>232944.30006861739</v>
      </c>
      <c r="H57" s="17">
        <f t="shared" si="2"/>
        <v>17055.699931382609</v>
      </c>
      <c r="I57" s="18">
        <f>F57*H79</f>
        <v>17055.699931382813</v>
      </c>
    </row>
    <row r="58" spans="1:9" x14ac:dyDescent="0.25">
      <c r="A58" s="16" t="s">
        <v>27</v>
      </c>
      <c r="B58" s="17">
        <v>0</v>
      </c>
      <c r="C58" s="13" t="s">
        <v>39</v>
      </c>
      <c r="D58" s="33">
        <v>200000</v>
      </c>
      <c r="E58" s="34">
        <v>200000</v>
      </c>
      <c r="F58" s="14">
        <f t="shared" si="3"/>
        <v>2.9186487940289114E-2</v>
      </c>
      <c r="G58" s="29">
        <v>186355.44005489393</v>
      </c>
      <c r="H58" s="17">
        <f t="shared" ref="H58:H73" si="4">E58-G58</f>
        <v>13644.55994510607</v>
      </c>
      <c r="I58" s="18">
        <f>F58*H79</f>
        <v>13644.559945106252</v>
      </c>
    </row>
    <row r="59" spans="1:9" x14ac:dyDescent="0.25">
      <c r="A59" s="16" t="s">
        <v>28</v>
      </c>
      <c r="B59" s="17">
        <v>0</v>
      </c>
      <c r="C59" s="13" t="s">
        <v>39</v>
      </c>
      <c r="D59" s="33">
        <v>150000</v>
      </c>
      <c r="E59" s="34">
        <v>150000</v>
      </c>
      <c r="F59" s="14">
        <f t="shared" si="3"/>
        <v>2.1889865955216838E-2</v>
      </c>
      <c r="G59" s="29">
        <v>139766.58004117047</v>
      </c>
      <c r="H59" s="17">
        <f t="shared" si="4"/>
        <v>10233.419958829531</v>
      </c>
      <c r="I59" s="18">
        <f>F59*H79</f>
        <v>10233.419958829689</v>
      </c>
    </row>
    <row r="60" spans="1:9" x14ac:dyDescent="0.25">
      <c r="A60" s="11" t="s">
        <v>28</v>
      </c>
      <c r="B60" s="17">
        <v>0</v>
      </c>
      <c r="C60" s="13" t="s">
        <v>42</v>
      </c>
      <c r="D60" s="31">
        <v>50000</v>
      </c>
      <c r="E60" s="32">
        <v>50000</v>
      </c>
      <c r="F60" s="14">
        <f t="shared" si="3"/>
        <v>7.2966219850722786E-3</v>
      </c>
      <c r="G60" s="29">
        <v>46588.860013723483</v>
      </c>
      <c r="H60" s="17">
        <f t="shared" si="4"/>
        <v>3411.1399862765174</v>
      </c>
      <c r="I60" s="18">
        <f>F60*H79</f>
        <v>3411.1399862765629</v>
      </c>
    </row>
    <row r="61" spans="1:9" x14ac:dyDescent="0.25">
      <c r="A61" s="11" t="s">
        <v>29</v>
      </c>
      <c r="B61" s="17">
        <v>0</v>
      </c>
      <c r="C61" s="13" t="s">
        <v>39</v>
      </c>
      <c r="D61" s="31">
        <v>10000</v>
      </c>
      <c r="E61" s="32">
        <v>10000</v>
      </c>
      <c r="F61" s="14">
        <f t="shared" si="3"/>
        <v>1.4593243970144557E-3</v>
      </c>
      <c r="G61" s="29">
        <v>9317.7720027446958</v>
      </c>
      <c r="H61" s="17">
        <f t="shared" si="4"/>
        <v>682.22799725530422</v>
      </c>
      <c r="I61" s="18">
        <f>F61*H79</f>
        <v>682.22799725531252</v>
      </c>
    </row>
    <row r="62" spans="1:9" x14ac:dyDescent="0.25">
      <c r="A62" s="11" t="s">
        <v>29</v>
      </c>
      <c r="B62" s="17">
        <v>0</v>
      </c>
      <c r="C62" s="13" t="s">
        <v>47</v>
      </c>
      <c r="D62" s="31">
        <v>20000</v>
      </c>
      <c r="E62" s="32">
        <v>20000</v>
      </c>
      <c r="F62" s="14">
        <f t="shared" si="3"/>
        <v>2.9186487940289114E-3</v>
      </c>
      <c r="G62" s="29">
        <v>18635.544005489392</v>
      </c>
      <c r="H62" s="17">
        <f t="shared" si="4"/>
        <v>1364.4559945106084</v>
      </c>
      <c r="I62" s="18">
        <f>F62*H79</f>
        <v>1364.455994510625</v>
      </c>
    </row>
    <row r="63" spans="1:9" x14ac:dyDescent="0.25">
      <c r="A63" s="16" t="s">
        <v>30</v>
      </c>
      <c r="B63" s="17">
        <v>0</v>
      </c>
      <c r="C63" s="13" t="s">
        <v>40</v>
      </c>
      <c r="D63" s="33">
        <v>50000</v>
      </c>
      <c r="E63" s="34">
        <v>50000</v>
      </c>
      <c r="F63" s="14">
        <f t="shared" si="3"/>
        <v>7.2966219850722786E-3</v>
      </c>
      <c r="G63" s="29">
        <v>46588.860013723483</v>
      </c>
      <c r="H63" s="17">
        <f t="shared" si="4"/>
        <v>3411.1399862765174</v>
      </c>
      <c r="I63" s="18">
        <f>F63*H79</f>
        <v>3411.1399862765629</v>
      </c>
    </row>
    <row r="64" spans="1:9" x14ac:dyDescent="0.25">
      <c r="A64" s="16" t="s">
        <v>30</v>
      </c>
      <c r="B64" s="17">
        <v>0</v>
      </c>
      <c r="C64" s="13" t="s">
        <v>39</v>
      </c>
      <c r="D64" s="33">
        <v>200000</v>
      </c>
      <c r="E64" s="34">
        <v>200000</v>
      </c>
      <c r="F64" s="14">
        <f t="shared" si="3"/>
        <v>2.9186487940289114E-2</v>
      </c>
      <c r="G64" s="29">
        <v>186355.44005489393</v>
      </c>
      <c r="H64" s="17">
        <f t="shared" si="4"/>
        <v>13644.55994510607</v>
      </c>
      <c r="I64" s="18">
        <f>F64*H79</f>
        <v>13644.559945106252</v>
      </c>
    </row>
    <row r="65" spans="1:9" x14ac:dyDescent="0.25">
      <c r="A65" s="16" t="s">
        <v>30</v>
      </c>
      <c r="B65" s="17">
        <v>0</v>
      </c>
      <c r="C65" s="13" t="s">
        <v>42</v>
      </c>
      <c r="D65" s="33">
        <v>50000</v>
      </c>
      <c r="E65" s="34">
        <v>50000</v>
      </c>
      <c r="F65" s="14">
        <f t="shared" si="3"/>
        <v>7.2966219850722786E-3</v>
      </c>
      <c r="G65" s="29">
        <v>46588.860013723483</v>
      </c>
      <c r="H65" s="17">
        <f t="shared" si="4"/>
        <v>3411.1399862765174</v>
      </c>
      <c r="I65" s="18">
        <f>F65*H79</f>
        <v>3411.1399862765629</v>
      </c>
    </row>
    <row r="66" spans="1:9" x14ac:dyDescent="0.25">
      <c r="A66" s="16" t="s">
        <v>30</v>
      </c>
      <c r="B66" s="17">
        <v>0</v>
      </c>
      <c r="C66" s="13" t="s">
        <v>44</v>
      </c>
      <c r="D66" s="33">
        <v>50000</v>
      </c>
      <c r="E66" s="34">
        <v>50000</v>
      </c>
      <c r="F66" s="14">
        <f t="shared" si="3"/>
        <v>7.2966219850722786E-3</v>
      </c>
      <c r="G66" s="29">
        <v>46588.860013723483</v>
      </c>
      <c r="H66" s="17">
        <f t="shared" si="4"/>
        <v>3411.1399862765174</v>
      </c>
      <c r="I66" s="18">
        <f>F66*H79</f>
        <v>3411.1399862765629</v>
      </c>
    </row>
    <row r="67" spans="1:9" x14ac:dyDescent="0.25">
      <c r="A67" s="11" t="s">
        <v>31</v>
      </c>
      <c r="B67" s="17">
        <v>0</v>
      </c>
      <c r="C67" s="13" t="s">
        <v>7</v>
      </c>
      <c r="D67" s="31">
        <v>100000</v>
      </c>
      <c r="E67" s="32">
        <v>100000</v>
      </c>
      <c r="F67" s="14">
        <f t="shared" si="3"/>
        <v>1.4593243970144557E-2</v>
      </c>
      <c r="G67" s="29">
        <v>93177.720027446965</v>
      </c>
      <c r="H67" s="17">
        <f t="shared" si="4"/>
        <v>6822.2799725530349</v>
      </c>
      <c r="I67" s="18">
        <f>F67*H79</f>
        <v>6822.2799725531258</v>
      </c>
    </row>
    <row r="68" spans="1:9" x14ac:dyDescent="0.25">
      <c r="A68" s="11" t="s">
        <v>31</v>
      </c>
      <c r="B68" s="17">
        <v>0</v>
      </c>
      <c r="C68" s="13" t="s">
        <v>41</v>
      </c>
      <c r="D68" s="31">
        <v>150000</v>
      </c>
      <c r="E68" s="32">
        <v>150000</v>
      </c>
      <c r="F68" s="14">
        <f t="shared" si="3"/>
        <v>2.1889865955216838E-2</v>
      </c>
      <c r="G68" s="29">
        <v>139766.58004117047</v>
      </c>
      <c r="H68" s="17">
        <f t="shared" si="4"/>
        <v>10233.419958829531</v>
      </c>
      <c r="I68" s="18">
        <f>F68*H79</f>
        <v>10233.419958829689</v>
      </c>
    </row>
    <row r="69" spans="1:9" x14ac:dyDescent="0.25">
      <c r="A69" s="11" t="s">
        <v>31</v>
      </c>
      <c r="B69" s="17">
        <v>0</v>
      </c>
      <c r="C69" s="13" t="s">
        <v>39</v>
      </c>
      <c r="D69" s="31">
        <v>50000</v>
      </c>
      <c r="E69" s="32">
        <v>50000</v>
      </c>
      <c r="F69" s="14">
        <f t="shared" si="3"/>
        <v>7.2966219850722786E-3</v>
      </c>
      <c r="G69" s="36">
        <v>46588.860013723483</v>
      </c>
      <c r="H69" s="17">
        <f t="shared" si="4"/>
        <v>3411.1399862765174</v>
      </c>
      <c r="I69" s="18">
        <f>F69*H79</f>
        <v>3411.1399862765629</v>
      </c>
    </row>
    <row r="70" spans="1:9" x14ac:dyDescent="0.25">
      <c r="A70" s="16" t="s">
        <v>32</v>
      </c>
      <c r="B70" s="17">
        <v>0</v>
      </c>
      <c r="C70" s="13" t="s">
        <v>41</v>
      </c>
      <c r="D70" s="33">
        <v>50000</v>
      </c>
      <c r="E70" s="34">
        <v>50000</v>
      </c>
      <c r="F70" s="14">
        <f t="shared" si="3"/>
        <v>7.2966219850722786E-3</v>
      </c>
      <c r="G70" s="29">
        <v>46588.860013723483</v>
      </c>
      <c r="H70" s="17">
        <f t="shared" si="4"/>
        <v>3411.1399862765174</v>
      </c>
      <c r="I70" s="18">
        <f>F70*H79</f>
        <v>3411.1399862765629</v>
      </c>
    </row>
    <row r="71" spans="1:9" x14ac:dyDescent="0.25">
      <c r="A71" s="16" t="s">
        <v>32</v>
      </c>
      <c r="B71" s="17">
        <v>0</v>
      </c>
      <c r="C71" s="13" t="s">
        <v>40</v>
      </c>
      <c r="D71" s="33">
        <v>50000</v>
      </c>
      <c r="E71" s="34">
        <v>50000</v>
      </c>
      <c r="F71" s="14">
        <f t="shared" si="3"/>
        <v>7.2966219850722786E-3</v>
      </c>
      <c r="G71" s="29">
        <v>46588.860013723483</v>
      </c>
      <c r="H71" s="17">
        <f t="shared" si="4"/>
        <v>3411.1399862765174</v>
      </c>
      <c r="I71" s="18">
        <f>F71*H79</f>
        <v>3411.1399862765629</v>
      </c>
    </row>
    <row r="72" spans="1:9" x14ac:dyDescent="0.25">
      <c r="A72" s="16" t="s">
        <v>32</v>
      </c>
      <c r="B72" s="17">
        <v>0</v>
      </c>
      <c r="C72" s="13" t="s">
        <v>44</v>
      </c>
      <c r="D72" s="33">
        <v>50000</v>
      </c>
      <c r="E72" s="34">
        <v>50000</v>
      </c>
      <c r="F72" s="14">
        <f t="shared" ref="F72:F103" si="5">E72/$E$79</f>
        <v>7.2966219850722786E-3</v>
      </c>
      <c r="G72" s="29">
        <v>46588.860013723483</v>
      </c>
      <c r="H72" s="17">
        <f t="shared" si="4"/>
        <v>3411.1399862765174</v>
      </c>
      <c r="I72" s="18">
        <f>F72*H79</f>
        <v>3411.1399862765629</v>
      </c>
    </row>
    <row r="73" spans="1:9" x14ac:dyDescent="0.25">
      <c r="A73" s="16" t="s">
        <v>32</v>
      </c>
      <c r="B73" s="17">
        <v>0</v>
      </c>
      <c r="C73" s="13" t="s">
        <v>39</v>
      </c>
      <c r="D73" s="33">
        <v>200000</v>
      </c>
      <c r="E73" s="34">
        <v>200000</v>
      </c>
      <c r="F73" s="14">
        <f t="shared" si="5"/>
        <v>2.9186487940289114E-2</v>
      </c>
      <c r="G73" s="29">
        <v>186355.44005489393</v>
      </c>
      <c r="H73" s="17">
        <f t="shared" si="4"/>
        <v>13644.55994510607</v>
      </c>
      <c r="I73" s="18">
        <f>F73*H79</f>
        <v>13644.559945106252</v>
      </c>
    </row>
    <row r="74" spans="1:9" x14ac:dyDescent="0.25">
      <c r="A74" s="16" t="s">
        <v>33</v>
      </c>
      <c r="B74" s="17">
        <v>0</v>
      </c>
      <c r="C74" s="13" t="s">
        <v>49</v>
      </c>
      <c r="D74" s="33">
        <f>22500+22500</f>
        <v>45000</v>
      </c>
      <c r="E74" s="34">
        <v>45000</v>
      </c>
      <c r="F74" s="14">
        <f t="shared" si="5"/>
        <v>6.5669597865650508E-3</v>
      </c>
      <c r="G74" s="29">
        <v>41929.974012351136</v>
      </c>
      <c r="H74" s="17">
        <f t="shared" si="1"/>
        <v>3070.0259876488635</v>
      </c>
      <c r="I74" s="18">
        <f>F74*H79</f>
        <v>3070.0259876489063</v>
      </c>
    </row>
    <row r="75" spans="1:9" x14ac:dyDescent="0.25">
      <c r="A75" s="16" t="s">
        <v>34</v>
      </c>
      <c r="B75" s="17">
        <v>0</v>
      </c>
      <c r="C75" s="13" t="s">
        <v>42</v>
      </c>
      <c r="D75" s="33">
        <v>25000</v>
      </c>
      <c r="E75" s="34">
        <v>25000</v>
      </c>
      <c r="F75" s="14">
        <f t="shared" si="5"/>
        <v>3.6483109925361393E-3</v>
      </c>
      <c r="G75" s="29">
        <v>23294.430006861741</v>
      </c>
      <c r="H75" s="17">
        <f t="shared" si="1"/>
        <v>1705.5699931382587</v>
      </c>
      <c r="I75" s="18">
        <f>F75*H79</f>
        <v>1705.5699931382815</v>
      </c>
    </row>
    <row r="76" spans="1:9" x14ac:dyDescent="0.25">
      <c r="A76" s="16" t="s">
        <v>34</v>
      </c>
      <c r="B76" s="17">
        <v>0</v>
      </c>
      <c r="C76" s="13" t="s">
        <v>39</v>
      </c>
      <c r="D76" s="33">
        <v>110000</v>
      </c>
      <c r="E76" s="34">
        <v>110000</v>
      </c>
      <c r="F76" s="14">
        <f t="shared" si="5"/>
        <v>1.6052568367159015E-2</v>
      </c>
      <c r="G76" s="29">
        <v>102495.49203019167</v>
      </c>
      <c r="H76" s="17">
        <f t="shared" ref="H76:H78" si="6">E76-G76</f>
        <v>7504.5079698083282</v>
      </c>
      <c r="I76" s="18">
        <f>F76*H79</f>
        <v>7504.5079698084392</v>
      </c>
    </row>
    <row r="77" spans="1:9" x14ac:dyDescent="0.25">
      <c r="A77" s="16" t="s">
        <v>35</v>
      </c>
      <c r="B77" s="17">
        <v>0</v>
      </c>
      <c r="C77" s="13" t="s">
        <v>40</v>
      </c>
      <c r="D77" s="33">
        <v>50000</v>
      </c>
      <c r="E77" s="34">
        <v>50000</v>
      </c>
      <c r="F77" s="14">
        <f t="shared" si="5"/>
        <v>7.2966219850722786E-3</v>
      </c>
      <c r="G77" s="29">
        <v>46588.860013723483</v>
      </c>
      <c r="H77" s="17">
        <f t="shared" si="6"/>
        <v>3411.1399862765174</v>
      </c>
      <c r="I77" s="18">
        <f>F77*H79</f>
        <v>3411.1399862765629</v>
      </c>
    </row>
    <row r="78" spans="1:9" x14ac:dyDescent="0.25">
      <c r="A78" s="16" t="s">
        <v>35</v>
      </c>
      <c r="B78" s="17">
        <v>0</v>
      </c>
      <c r="C78" s="13" t="s">
        <v>39</v>
      </c>
      <c r="D78" s="33">
        <v>75000</v>
      </c>
      <c r="E78" s="34">
        <v>75000</v>
      </c>
      <c r="F78" s="14">
        <f t="shared" si="5"/>
        <v>1.0944932977608419E-2</v>
      </c>
      <c r="G78" s="29">
        <v>69883.290020585235</v>
      </c>
      <c r="H78" s="17">
        <f t="shared" si="6"/>
        <v>5116.7099794147653</v>
      </c>
      <c r="I78" s="18">
        <f>F78*H79</f>
        <v>5116.7099794148444</v>
      </c>
    </row>
    <row r="79" spans="1:9" x14ac:dyDescent="0.25">
      <c r="A79" s="23" t="s">
        <v>8</v>
      </c>
      <c r="B79" s="17">
        <v>0</v>
      </c>
      <c r="C79" s="19"/>
      <c r="D79" s="21">
        <f>SUM(D8:D78)</f>
        <v>6852486</v>
      </c>
      <c r="E79" s="21">
        <f>SUM(E8:E78)</f>
        <v>6852486</v>
      </c>
      <c r="F79" s="20">
        <f>SUM(F8:F78)</f>
        <v>1.0000000000000007</v>
      </c>
      <c r="G79" s="21">
        <f>SUM(G8:G78)</f>
        <v>6384990.2199999932</v>
      </c>
      <c r="H79" s="21">
        <f t="shared" si="1"/>
        <v>467495.78000000678</v>
      </c>
      <c r="I79" s="30">
        <f>SUM(I8:I78)</f>
        <v>467495.78000000695</v>
      </c>
    </row>
    <row r="80" spans="1:9" x14ac:dyDescent="0.25">
      <c r="H80" s="22"/>
      <c r="I80" s="22"/>
    </row>
    <row r="82" spans="1:19" x14ac:dyDescent="0.25">
      <c r="A82" s="39" t="s">
        <v>9</v>
      </c>
      <c r="L82" s="40"/>
    </row>
    <row r="83" spans="1:19" x14ac:dyDescent="0.25">
      <c r="A83" s="48" t="s">
        <v>53</v>
      </c>
      <c r="B83" s="49"/>
      <c r="C83" s="49"/>
      <c r="D83" s="49"/>
      <c r="E83" s="49"/>
      <c r="F83" s="49"/>
      <c r="G83" s="49"/>
      <c r="H83" s="49"/>
      <c r="I83" s="49"/>
      <c r="J83" s="49"/>
    </row>
    <row r="84" spans="1:19" x14ac:dyDescent="0.25">
      <c r="A84" s="48" t="s">
        <v>54</v>
      </c>
      <c r="B84" s="49"/>
      <c r="C84" s="49"/>
      <c r="D84" s="49"/>
      <c r="E84" s="49"/>
      <c r="F84" s="49"/>
      <c r="G84" s="49"/>
      <c r="H84" s="49"/>
      <c r="I84" s="49"/>
      <c r="J84" s="49"/>
    </row>
    <row r="85" spans="1:19" x14ac:dyDescent="0.25">
      <c r="Q85" s="37"/>
      <c r="R85" s="37"/>
      <c r="S85" s="37"/>
    </row>
    <row r="86" spans="1:19" x14ac:dyDescent="0.25">
      <c r="Q86" s="37"/>
      <c r="R86" s="37"/>
      <c r="S86" s="37"/>
    </row>
    <row r="87" spans="1:19" x14ac:dyDescent="0.25">
      <c r="Q87" s="37"/>
      <c r="R87" s="37"/>
      <c r="S87" s="37"/>
    </row>
    <row r="88" spans="1:19" x14ac:dyDescent="0.25">
      <c r="Q88" s="37"/>
      <c r="R88" s="37"/>
      <c r="S88" s="37"/>
    </row>
    <row r="89" spans="1:19" ht="7.5" customHeight="1" x14ac:dyDescent="0.25">
      <c r="Q89" s="37"/>
      <c r="R89" s="37"/>
      <c r="S89" s="37"/>
    </row>
    <row r="90" spans="1:19" ht="15.75" thickBot="1" x14ac:dyDescent="0.3">
      <c r="Q90" s="37"/>
      <c r="R90" s="37"/>
      <c r="S90" s="37"/>
    </row>
    <row r="91" spans="1:19" ht="16.5" thickTop="1" thickBot="1" x14ac:dyDescent="0.3">
      <c r="A91" s="41" t="s">
        <v>55</v>
      </c>
      <c r="B91" s="41"/>
      <c r="C91" s="42" t="s">
        <v>56</v>
      </c>
      <c r="D91" s="42" t="s">
        <v>57</v>
      </c>
      <c r="E91" s="41" t="s">
        <v>58</v>
      </c>
      <c r="Q91" s="37"/>
      <c r="R91" s="37"/>
      <c r="S91" s="37"/>
    </row>
    <row r="92" spans="1:19" ht="15.75" thickTop="1" x14ac:dyDescent="0.25">
      <c r="A92" s="3" t="s">
        <v>59</v>
      </c>
      <c r="C92" s="37">
        <v>200000</v>
      </c>
      <c r="D92" s="37">
        <v>200000</v>
      </c>
      <c r="E92" s="37">
        <f>C92-D92</f>
        <v>0</v>
      </c>
      <c r="Q92" s="37"/>
      <c r="R92" s="37"/>
      <c r="S92" s="37"/>
    </row>
    <row r="93" spans="1:19" x14ac:dyDescent="0.25">
      <c r="A93" s="3" t="s">
        <v>13</v>
      </c>
      <c r="C93" s="37">
        <v>150000</v>
      </c>
      <c r="D93" s="37">
        <v>150000</v>
      </c>
      <c r="E93" s="37">
        <f t="shared" ref="E93:E106" si="7">C93-D93</f>
        <v>0</v>
      </c>
      <c r="Q93" s="37"/>
      <c r="R93" s="37"/>
      <c r="S93" s="37"/>
    </row>
    <row r="94" spans="1:19" x14ac:dyDescent="0.25">
      <c r="A94" s="3" t="s">
        <v>22</v>
      </c>
      <c r="C94" s="37">
        <v>100000</v>
      </c>
      <c r="D94" s="37">
        <v>100000</v>
      </c>
      <c r="E94" s="37">
        <f t="shared" si="7"/>
        <v>0</v>
      </c>
      <c r="Q94" s="37"/>
      <c r="R94" s="37"/>
      <c r="S94" s="37"/>
    </row>
    <row r="95" spans="1:19" x14ac:dyDescent="0.25">
      <c r="A95" s="3" t="s">
        <v>60</v>
      </c>
      <c r="C95" s="37">
        <v>350000</v>
      </c>
      <c r="D95" s="37">
        <f>50000+298510.16</f>
        <v>348510.16</v>
      </c>
      <c r="E95" s="37">
        <f t="shared" si="7"/>
        <v>1489.8400000000256</v>
      </c>
      <c r="Q95" s="37"/>
      <c r="R95" s="37"/>
      <c r="S95" s="37"/>
    </row>
    <row r="96" spans="1:19" x14ac:dyDescent="0.25">
      <c r="A96" s="3" t="s">
        <v>33</v>
      </c>
      <c r="C96" s="37">
        <v>130000</v>
      </c>
      <c r="D96" s="37">
        <v>130000</v>
      </c>
      <c r="E96" s="37">
        <f t="shared" si="7"/>
        <v>0</v>
      </c>
      <c r="Q96" s="37"/>
      <c r="R96" s="37"/>
      <c r="S96" s="37"/>
    </row>
    <row r="97" spans="1:19" x14ac:dyDescent="0.25">
      <c r="A97" s="3" t="s">
        <v>61</v>
      </c>
      <c r="C97" s="37">
        <v>300000</v>
      </c>
      <c r="D97" s="37">
        <v>300000</v>
      </c>
      <c r="E97" s="37">
        <f t="shared" si="7"/>
        <v>0</v>
      </c>
      <c r="Q97" s="37"/>
      <c r="R97" s="37"/>
      <c r="S97" s="37"/>
    </row>
    <row r="98" spans="1:19" ht="6" customHeight="1" x14ac:dyDescent="0.25">
      <c r="A98" s="43"/>
      <c r="B98" s="43"/>
      <c r="C98" s="44"/>
      <c r="D98" s="44"/>
      <c r="E98" s="44">
        <f t="shared" si="7"/>
        <v>0</v>
      </c>
      <c r="Q98" s="37"/>
      <c r="R98" s="37"/>
      <c r="S98" s="37"/>
    </row>
    <row r="99" spans="1:19" x14ac:dyDescent="0.25">
      <c r="A99" s="3" t="s">
        <v>62</v>
      </c>
      <c r="C99" s="37">
        <f>25771.64+159963.6</f>
        <v>185735.24</v>
      </c>
      <c r="D99" s="37">
        <f>25771.64+159963.6</f>
        <v>185735.24</v>
      </c>
      <c r="E99" s="37">
        <f t="shared" si="7"/>
        <v>0</v>
      </c>
      <c r="Q99" s="37"/>
      <c r="R99" s="37"/>
      <c r="S99" s="37"/>
    </row>
    <row r="100" spans="1:19" x14ac:dyDescent="0.25">
      <c r="A100" s="3" t="s">
        <v>63</v>
      </c>
      <c r="C100" s="37">
        <v>64239.05</v>
      </c>
      <c r="D100" s="37">
        <v>64239.05</v>
      </c>
      <c r="E100" s="37">
        <f t="shared" si="7"/>
        <v>0</v>
      </c>
      <c r="Q100" s="37"/>
      <c r="R100" s="37"/>
      <c r="S100" s="37"/>
    </row>
    <row r="101" spans="1:19" x14ac:dyDescent="0.25">
      <c r="A101" s="3" t="s">
        <v>64</v>
      </c>
      <c r="C101" s="37">
        <f>103082.52+310048.88</f>
        <v>413131.4</v>
      </c>
      <c r="D101" s="37">
        <f>103082.52+310048.88</f>
        <v>413131.4</v>
      </c>
      <c r="E101" s="37">
        <f t="shared" si="7"/>
        <v>0</v>
      </c>
      <c r="Q101" s="37"/>
      <c r="R101" s="37"/>
      <c r="S101" s="37"/>
    </row>
    <row r="102" spans="1:19" x14ac:dyDescent="0.25">
      <c r="A102" s="3" t="s">
        <v>65</v>
      </c>
      <c r="C102" s="37">
        <v>101662</v>
      </c>
      <c r="D102" s="37">
        <f>101662</f>
        <v>101662</v>
      </c>
      <c r="E102" s="37">
        <f t="shared" si="7"/>
        <v>0</v>
      </c>
      <c r="Q102" s="37"/>
      <c r="R102" s="37"/>
      <c r="S102" s="37"/>
    </row>
    <row r="103" spans="1:19" x14ac:dyDescent="0.25">
      <c r="A103" s="3" t="s">
        <v>66</v>
      </c>
      <c r="C103" s="37">
        <v>220170.88</v>
      </c>
      <c r="D103" s="37">
        <v>220170.88</v>
      </c>
      <c r="E103" s="37">
        <f t="shared" si="7"/>
        <v>0</v>
      </c>
      <c r="Q103" s="37"/>
      <c r="R103" s="37"/>
      <c r="S103" s="37"/>
    </row>
    <row r="104" spans="1:19" x14ac:dyDescent="0.25">
      <c r="A104" s="3" t="s">
        <v>67</v>
      </c>
      <c r="C104" s="37">
        <v>257871.31</v>
      </c>
      <c r="D104" s="37">
        <v>257871.31</v>
      </c>
      <c r="E104" s="37">
        <f t="shared" si="7"/>
        <v>0</v>
      </c>
      <c r="Q104" s="37"/>
      <c r="R104" s="37"/>
      <c r="S104" s="37"/>
    </row>
    <row r="105" spans="1:19" x14ac:dyDescent="0.25">
      <c r="A105" s="3" t="s">
        <v>68</v>
      </c>
      <c r="C105" s="37">
        <f>19688.03+195508.69+3872.11</f>
        <v>219068.83</v>
      </c>
      <c r="D105" s="37">
        <f>19688.03+195508.69+3872.11</f>
        <v>219068.83</v>
      </c>
      <c r="E105" s="37">
        <f t="shared" si="7"/>
        <v>0</v>
      </c>
      <c r="Q105" s="37"/>
      <c r="R105" s="37"/>
      <c r="S105" s="37"/>
    </row>
    <row r="106" spans="1:19" ht="15.75" thickBot="1" x14ac:dyDescent="0.3">
      <c r="A106" s="45" t="s">
        <v>69</v>
      </c>
      <c r="B106" s="45"/>
      <c r="C106" s="46">
        <f>SUM(C92:C105)</f>
        <v>2691878.71</v>
      </c>
      <c r="D106" s="46">
        <f>SUM(D92:D105)</f>
        <v>2690388.87</v>
      </c>
      <c r="E106" s="46">
        <f t="shared" si="7"/>
        <v>1489.839999999851</v>
      </c>
      <c r="Q106" s="37"/>
      <c r="R106" s="37"/>
      <c r="S106" s="37"/>
    </row>
    <row r="107" spans="1:19" ht="15.75" thickTop="1" x14ac:dyDescent="0.25">
      <c r="Q107" s="37"/>
      <c r="R107" s="37"/>
      <c r="S107" s="37"/>
    </row>
    <row r="108" spans="1:19" x14ac:dyDescent="0.25">
      <c r="Q108" s="37"/>
      <c r="R108" s="37"/>
      <c r="S108" s="37"/>
    </row>
  </sheetData>
  <mergeCells count="3">
    <mergeCell ref="A2:B2"/>
    <mergeCell ref="A83:J83"/>
    <mergeCell ref="A84:J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Manager/>
  <Company>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debra.rinderknecht</dc:creator>
  <cp:keywords/>
  <dc:description/>
  <cp:lastModifiedBy>Sergeson, Patricia (FHWA)</cp:lastModifiedBy>
  <cp:revision/>
  <dcterms:created xsi:type="dcterms:W3CDTF">2011-08-11T15:02:45Z</dcterms:created>
  <dcterms:modified xsi:type="dcterms:W3CDTF">2025-09-09T16:25:49Z</dcterms:modified>
  <cp:category/>
  <cp:contentStatus/>
</cp:coreProperties>
</file>