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362)--Minnesota--Solicit#1444\"/>
    </mc:Choice>
  </mc:AlternateContent>
  <xr:revisionPtr revIDLastSave="0" documentId="8_{958AF961-EDEE-41D9-AF5C-9D7924A7B7E4}" xr6:coauthVersionLast="47" xr6:coauthVersionMax="47" xr10:uidLastSave="{00000000-0000-0000-0000-000000000000}"/>
  <bookViews>
    <workbookView xWindow="53880" yWindow="-120" windowWidth="29040" windowHeight="15840" xr2:uid="{00000000-000D-0000-FFFF-FFFF00000000}"/>
  </bookViews>
  <sheets>
    <sheet name="TPF5362" sheetId="4" r:id="rId1"/>
  </sheets>
  <definedNames>
    <definedName name="_xlnm._FilterDatabase" localSheetId="0" hidden="1">'TPF5362'!$A$8:$L$8</definedName>
    <definedName name="_xlnm.Print_Area" localSheetId="0">'TPF5362'!$A$1:$K$33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4" l="1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9" i="4"/>
  <c r="M8" i="4"/>
  <c r="G26" i="4" l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10" i="4"/>
  <c r="I10" i="4" s="1"/>
  <c r="G27" i="4" l="1"/>
  <c r="E27" i="4"/>
  <c r="D27" i="4"/>
  <c r="B27" i="4"/>
  <c r="H9" i="4"/>
  <c r="I9" i="4" s="1"/>
  <c r="F9" i="4" l="1"/>
  <c r="F23" i="4"/>
  <c r="F11" i="4"/>
  <c r="F16" i="4"/>
  <c r="F15" i="4"/>
  <c r="F12" i="4"/>
  <c r="F24" i="4"/>
  <c r="F25" i="4"/>
  <c r="F17" i="4"/>
  <c r="F26" i="4"/>
  <c r="F18" i="4"/>
  <c r="F19" i="4"/>
  <c r="F13" i="4"/>
  <c r="F14" i="4"/>
  <c r="F21" i="4"/>
  <c r="F22" i="4"/>
  <c r="F20" i="4"/>
  <c r="H27" i="4"/>
  <c r="I27" i="4"/>
  <c r="F10" i="4"/>
  <c r="M26" i="4" l="1"/>
  <c r="M18" i="4"/>
  <c r="M25" i="4"/>
  <c r="M17" i="4"/>
  <c r="M24" i="4"/>
  <c r="M16" i="4"/>
  <c r="M23" i="4"/>
  <c r="M15" i="4"/>
  <c r="M22" i="4"/>
  <c r="M14" i="4"/>
  <c r="M21" i="4"/>
  <c r="M13" i="4"/>
  <c r="M20" i="4"/>
  <c r="M12" i="4"/>
  <c r="M19" i="4"/>
  <c r="M9" i="4"/>
  <c r="F27" i="4"/>
  <c r="M27" i="4" l="1"/>
  <c r="J27" i="4"/>
  <c r="K16" i="4" l="1"/>
  <c r="K24" i="4"/>
  <c r="K26" i="4"/>
  <c r="K21" i="4"/>
  <c r="K17" i="4"/>
  <c r="K25" i="4"/>
  <c r="K15" i="4"/>
  <c r="K18" i="4"/>
  <c r="K12" i="4"/>
  <c r="K19" i="4"/>
  <c r="K20" i="4"/>
  <c r="K9" i="4"/>
  <c r="K22" i="4"/>
  <c r="K13" i="4"/>
  <c r="K23" i="4"/>
  <c r="K14" i="4"/>
  <c r="K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tc={6C47C10C-9F63-41B6-9B44-704251FBB47C}</author>
    <author>tc={963CC623-56AE-4612-8A05-D806AC2D7820}</author>
  </authors>
  <commentList>
    <comment ref="B7" authorId="0" shapeId="0" xr:uid="{6C47C10C-9F63-41B6-9B44-704251FBB47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should tie to the 'Funds Committed' column in ARTS on the 'SPR Financials' tab for the Federal Project (in this case, TPF5362).
</t>
      </text>
    </comment>
    <comment ref="C7" authorId="1" shapeId="0" xr:uid="{963CC623-56AE-4612-8A05-D806AC2D782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come from 'Auth. Date Fed Approp' column in ARTS on the 'SPR Financials' tab for the Federal Project (in this case, TPF5362).</t>
      </text>
    </comment>
  </commentList>
</comments>
</file>

<file path=xl/sharedStrings.xml><?xml version="1.0" encoding="utf-8"?>
<sst xmlns="http://schemas.openxmlformats.org/spreadsheetml/2006/main" count="57" uniqueCount="33">
  <si>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</si>
  <si>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</si>
  <si>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</si>
  <si>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</si>
  <si>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</si>
  <si>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</si>
  <si>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</si>
  <si>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</si>
  <si>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</si>
  <si>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 xml:space="preserve">Actual Expense % </t>
  </si>
  <si>
    <t>CALIFORNIA</t>
  </si>
  <si>
    <t>Note:</t>
  </si>
  <si>
    <t>Project No.: TPF-5(362)</t>
  </si>
  <si>
    <t>IOWA</t>
  </si>
  <si>
    <t>FHWA</t>
  </si>
  <si>
    <t>TEXAS</t>
  </si>
  <si>
    <t>MINNESOTA</t>
  </si>
  <si>
    <t>NEW YORK</t>
  </si>
  <si>
    <t>WASHINGTON</t>
  </si>
  <si>
    <t>COLORADO</t>
  </si>
  <si>
    <t>Z56E</t>
  </si>
  <si>
    <t>Z445</t>
  </si>
  <si>
    <t>Z560</t>
  </si>
  <si>
    <t>M550</t>
  </si>
  <si>
    <t>Project Manager: Nicole Westadt / Debbie Sinclair</t>
  </si>
  <si>
    <t>Contributions not reflected on Pooled Fund Website:  FHWA (Allocation) - $50,000 - Received 08/24/2021;  Iowa - $15,000 - Received 02/07/2022.</t>
  </si>
  <si>
    <t xml:space="preserve">Federal Highway contributed allociated funds in the amount of $300,000.00, which were fully expended. </t>
  </si>
  <si>
    <t>Remaining apportioned funds in the amount of $16,730.63 are to be distributed back proportionately to the contributing states.</t>
  </si>
  <si>
    <t>**</t>
  </si>
  <si>
    <t>as of DATE:  04/17/2024</t>
  </si>
  <si>
    <t>UDO Funds to Return to Partners (based on Cont % of Apportioned funds)</t>
  </si>
  <si>
    <t>Remaing Apportioned Project Funds</t>
  </si>
  <si>
    <r>
      <t xml:space="preserve">The 'Program Code (e.g., L560)' column refers to the program code under which Minnesota initially received the apportioned funds.  </t>
    </r>
    <r>
      <rPr>
        <b/>
        <sz val="11"/>
        <color rgb="FFFF0000"/>
        <rFont val="Times New Roman"/>
        <family val="1"/>
      </rPr>
      <t>**</t>
    </r>
    <r>
      <rPr>
        <sz val="11"/>
        <rFont val="Times New Roman"/>
        <family val="1"/>
      </rPr>
      <t>MN will return BIL funds 'Y560' back to the corresponding states.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</si>
</sst>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43" fontId="2" fillId="0" borderId="4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0" fontId="2" fillId="0" borderId="4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3" fillId="0" borderId="0" xfId="0" quotePrefix="1" applyFont="1"/>
    <xf numFmtId="0" fontId="3" fillId="0" borderId="3" xfId="0" applyFont="1" applyFill="1" applyBorder="1"/>
    <xf numFmtId="0" fontId="7" fillId="0" borderId="4" xfId="0" applyFont="1" applyBorder="1" applyAlignment="1">
      <alignment horizontal="center"/>
    </xf>
    <xf numFmtId="40" fontId="3" fillId="0" borderId="0" xfId="0" applyNumberFormat="1" applyFont="1" applyBorder="1"/>
    <xf numFmtId="0" fontId="3" fillId="0" borderId="0" xfId="0" quotePrefix="1" applyFont="1" applyBorder="1"/>
    <xf numFmtId="164" fontId="3" fillId="0" borderId="0" xfId="0" applyNumberFormat="1" applyFont="1"/>
    <xf numFmtId="0" fontId="8" fillId="0" borderId="0" xfId="0" applyFont="1" applyFill="1" applyAlignment="1">
      <alignment horizontal="center"/>
    </xf>
    <xf numFmtId="0" fontId="2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6">
    <cellStyle name="Comma" xfId="1" builtinId="3"/>
    <cellStyle name="Comma 2" xfId="5" xr:uid="{FDCC57F2-65D7-4C1C-B0DC-AC478DE3E1E3}"/>
    <cellStyle name="Currency" xfId="2" builtinId="4"/>
    <cellStyle name="Currency 2" xfId="4" xr:uid="{53A4FE3D-C3FE-4B86-8E6A-BA28F3BAAE09}"/>
    <cellStyle name="Normal" xfId="0" builtinId="0"/>
    <cellStyle name="Normal 2" xfId="3" xr:uid="{E7AD0CD3-C6F2-49F2-8183-3A9D728E53E0}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wanson, Lisa (DOT)" id="{950C6C39-429F-4F3E-8CCC-F894CE21E00E}" userId="S::Lisa.Swanson@state.mn.us::3a5abc41-96c1-477a-9118-68a06f70245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4-04-02T22:17:52.25" personId="{950C6C39-429F-4F3E-8CCC-F894CE21E00E}" id="{6C47C10C-9F63-41B6-9B44-704251FBB47C}">
    <text xml:space="preserve">This should tie to the 'Funds Committed' column in ARTS on the 'SPR Financials' tab for the Federal Project (in this case, TPF5362).
</text>
  </threadedComment>
  <threadedComment ref="C7" dT="2024-04-02T22:41:40.89" personId="{950C6C39-429F-4F3E-8CCC-F894CE21E00E}" id="{963CC623-56AE-4612-8A05-D806AC2D7820}">
    <text>This should come from 'Auth. Date Fed Approp' column in ARTS on the 'SPR Financials' tab for the Federal Project (in this case, TPF5362).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CAE5-B219-41EC-A56F-E0C054757B00}">
  <sheetPr>
    <pageSetUpPr fitToPage="1"/>
  </sheetPr>
  <dimension ref="A1:M55"/>
  <sheetViews>
    <sheetView tabSelected="1" topLeftCell="A8" zoomScale="145" zoomScaleNormal="145" workbookViewId="0">
      <selection activeCell="F35" sqref="F35"/>
    </sheetView>
  </sheetViews>
  <sheetFormatPr defaultColWidth="9.140625" defaultRowHeight="15" x14ac:dyDescent="0.25"/>
  <cols>
    <col min="1" max="1" width="23.7109375" style="6" customWidth="1"/>
    <col min="2" max="2" width="13.28515625" style="6" customWidth="1"/>
    <col min="3" max="3" width="12.28515625" style="6" customWidth="1"/>
    <col min="4" max="5" width="14.140625" style="6" customWidth="1"/>
    <col min="6" max="6" width="14.85546875" style="6" customWidth="1"/>
    <col min="7" max="7" width="17.42578125" style="6" customWidth="1"/>
    <col min="8" max="8" width="14.5703125" style="6" customWidth="1"/>
    <col min="9" max="10" width="14.28515625" style="6" customWidth="1"/>
    <col min="11" max="11" width="10.28515625" style="6" bestFit="1" customWidth="1"/>
    <col min="12" max="13" width="11.7109375" style="6" bestFit="1" customWidth="1"/>
    <col min="14" max="16384" width="9.140625" style="6"/>
  </cols>
  <sheetData>
    <row r="1" spans="1:13" x14ac:dyDescent="0.25">
      <c r="A1" s="63" t="s">
        <v>12</v>
      </c>
      <c r="B1" s="64"/>
      <c r="C1" s="1"/>
      <c r="D1" s="2"/>
      <c r="E1" s="3"/>
      <c r="F1" s="4"/>
      <c r="G1" s="3"/>
      <c r="H1" s="3"/>
      <c r="I1" s="3"/>
      <c r="J1" s="3"/>
    </row>
    <row r="2" spans="1:13" x14ac:dyDescent="0.25">
      <c r="A2" s="11" t="s">
        <v>24</v>
      </c>
      <c r="B2" s="9"/>
      <c r="C2" s="7"/>
      <c r="D2" s="8"/>
      <c r="E2" s="9"/>
      <c r="F2" s="10"/>
      <c r="G2" s="3"/>
      <c r="H2" s="3"/>
      <c r="I2" s="11"/>
      <c r="J2" s="11"/>
    </row>
    <row r="3" spans="1:13" x14ac:dyDescent="0.25">
      <c r="A3" s="12" t="s">
        <v>29</v>
      </c>
      <c r="B3" s="48"/>
      <c r="C3" s="7"/>
      <c r="D3" s="8"/>
      <c r="E3" s="9"/>
      <c r="F3" s="10"/>
      <c r="G3" s="3"/>
      <c r="H3" s="3"/>
      <c r="I3" s="11"/>
      <c r="J3" s="11"/>
    </row>
    <row r="4" spans="1:13" x14ac:dyDescent="0.25">
      <c r="B4" s="13"/>
      <c r="C4" s="7"/>
      <c r="D4" s="8"/>
      <c r="E4" s="9"/>
      <c r="F4" s="10"/>
      <c r="G4" s="3"/>
      <c r="H4" s="3"/>
      <c r="I4" s="11"/>
      <c r="J4" s="11"/>
    </row>
    <row r="5" spans="1:13" x14ac:dyDescent="0.25">
      <c r="A5" s="14"/>
      <c r="B5" s="15"/>
      <c r="C5" s="7"/>
      <c r="D5" s="8"/>
      <c r="E5" s="9"/>
      <c r="F5" s="10"/>
      <c r="G5" s="16"/>
      <c r="H5" s="16"/>
      <c r="I5" s="16"/>
      <c r="J5" s="16"/>
      <c r="K5" s="17"/>
      <c r="L5" s="17"/>
    </row>
    <row r="6" spans="1:13" ht="15.75" customHeight="1" thickBot="1" x14ac:dyDescent="0.3">
      <c r="A6" s="12" t="s">
        <v>0</v>
      </c>
      <c r="B6" s="7"/>
      <c r="C6" s="18"/>
      <c r="D6" s="4"/>
      <c r="E6" s="4"/>
      <c r="F6" s="4"/>
      <c r="G6" s="19"/>
      <c r="H6" s="19"/>
      <c r="I6" s="7"/>
      <c r="J6" s="7"/>
      <c r="K6" s="19"/>
      <c r="L6" s="17"/>
    </row>
    <row r="7" spans="1:13" ht="18" customHeight="1" x14ac:dyDescent="0.25">
      <c r="A7" s="65" t="s">
        <v>1</v>
      </c>
      <c r="B7" s="61" t="s">
        <v>2</v>
      </c>
      <c r="C7" s="61" t="s">
        <v>3</v>
      </c>
      <c r="D7" s="20"/>
      <c r="E7" s="20"/>
      <c r="F7" s="61" t="s">
        <v>4</v>
      </c>
      <c r="G7" s="21" t="s">
        <v>5</v>
      </c>
      <c r="H7" s="22"/>
      <c r="I7" s="23"/>
      <c r="J7" s="23"/>
      <c r="K7" s="22"/>
    </row>
    <row r="8" spans="1:13" ht="101.25" thickBot="1" x14ac:dyDescent="0.3">
      <c r="A8" s="66"/>
      <c r="B8" s="62"/>
      <c r="C8" s="62"/>
      <c r="D8" s="24" t="s">
        <v>6</v>
      </c>
      <c r="E8" s="24" t="s">
        <v>7</v>
      </c>
      <c r="F8" s="62"/>
      <c r="G8" s="25">
        <v>503269.37</v>
      </c>
      <c r="H8" s="49" t="s">
        <v>8</v>
      </c>
      <c r="I8" s="24" t="s">
        <v>31</v>
      </c>
      <c r="J8" s="24" t="s">
        <v>30</v>
      </c>
      <c r="K8" s="49" t="s">
        <v>9</v>
      </c>
      <c r="M8" s="55">
        <f>E27-D10-D11</f>
        <v>220000</v>
      </c>
    </row>
    <row r="9" spans="1:13" x14ac:dyDescent="0.25">
      <c r="A9" s="51" t="s">
        <v>10</v>
      </c>
      <c r="B9" s="26">
        <v>30000</v>
      </c>
      <c r="C9" s="27" t="s">
        <v>23</v>
      </c>
      <c r="D9" s="28">
        <v>30000</v>
      </c>
      <c r="E9" s="29">
        <v>30000</v>
      </c>
      <c r="F9" s="30">
        <f>E9/$E$27</f>
        <v>5.7692307692307696E-2</v>
      </c>
      <c r="G9" s="31">
        <v>30000</v>
      </c>
      <c r="H9" s="32">
        <f>SUM(G9:G9)</f>
        <v>30000</v>
      </c>
      <c r="I9" s="33">
        <f>E9-H9</f>
        <v>0</v>
      </c>
      <c r="J9" s="33">
        <v>2281.46</v>
      </c>
      <c r="K9" s="34">
        <f>(E9-J9)/($M$8-$J$27)</f>
        <v>0.1363635849316599</v>
      </c>
      <c r="L9" s="55">
        <f>M9*$I$27</f>
        <v>2281.4495454545454</v>
      </c>
      <c r="M9" s="6">
        <f>E9/$M$8</f>
        <v>0.13636363636363635</v>
      </c>
    </row>
    <row r="10" spans="1:13" x14ac:dyDescent="0.25">
      <c r="A10" s="35" t="s">
        <v>14</v>
      </c>
      <c r="B10" s="36">
        <v>0</v>
      </c>
      <c r="C10" s="37" t="s">
        <v>21</v>
      </c>
      <c r="D10" s="38">
        <v>50000</v>
      </c>
      <c r="E10" s="39">
        <v>50000</v>
      </c>
      <c r="F10" s="30">
        <f>E10/$E$27</f>
        <v>9.6153846153846159E-2</v>
      </c>
      <c r="G10" s="31">
        <v>50000</v>
      </c>
      <c r="H10" s="32">
        <f>SUM(G10:G10)</f>
        <v>50000</v>
      </c>
      <c r="I10" s="33">
        <f t="shared" ref="I10:I26" si="0">E10-H10</f>
        <v>0</v>
      </c>
      <c r="J10" s="33"/>
      <c r="K10" s="34"/>
      <c r="L10" s="55"/>
    </row>
    <row r="11" spans="1:13" x14ac:dyDescent="0.25">
      <c r="A11" s="35" t="s">
        <v>14</v>
      </c>
      <c r="B11" s="36">
        <v>250000</v>
      </c>
      <c r="C11" s="37" t="s">
        <v>21</v>
      </c>
      <c r="D11" s="38">
        <v>250000</v>
      </c>
      <c r="E11" s="39">
        <v>250000</v>
      </c>
      <c r="F11" s="30">
        <f t="shared" ref="F11:F26" si="1">E11/$E$27</f>
        <v>0.48076923076923078</v>
      </c>
      <c r="G11" s="31">
        <v>250000</v>
      </c>
      <c r="H11" s="32">
        <f t="shared" ref="H11:H26" si="2">SUM(G11:G11)</f>
        <v>250000</v>
      </c>
      <c r="I11" s="33">
        <f t="shared" si="0"/>
        <v>0</v>
      </c>
      <c r="J11" s="33"/>
      <c r="K11" s="34"/>
      <c r="L11" s="55"/>
    </row>
    <row r="12" spans="1:13" x14ac:dyDescent="0.25">
      <c r="A12" s="35" t="s">
        <v>15</v>
      </c>
      <c r="B12" s="36">
        <v>15000</v>
      </c>
      <c r="C12" s="37" t="s">
        <v>22</v>
      </c>
      <c r="D12" s="38">
        <v>15000</v>
      </c>
      <c r="E12" s="39">
        <v>15000</v>
      </c>
      <c r="F12" s="30">
        <f t="shared" si="1"/>
        <v>2.8846153846153848E-2</v>
      </c>
      <c r="G12" s="31">
        <v>15000</v>
      </c>
      <c r="H12" s="32">
        <f t="shared" si="2"/>
        <v>15000</v>
      </c>
      <c r="I12" s="33">
        <f t="shared" si="0"/>
        <v>0</v>
      </c>
      <c r="J12" s="33">
        <v>1140.73</v>
      </c>
      <c r="K12" s="34">
        <f>(E12-J12)/($M$8-$J$27)</f>
        <v>6.8181792465829949E-2</v>
      </c>
      <c r="L12" s="55">
        <f t="shared" ref="L12:L26" si="3">M12*$I$27</f>
        <v>1140.7247727272727</v>
      </c>
      <c r="M12" s="6">
        <f t="shared" ref="M12:M26" si="4">E12/$M$8</f>
        <v>6.8181818181818177E-2</v>
      </c>
    </row>
    <row r="13" spans="1:13" x14ac:dyDescent="0.25">
      <c r="A13" s="35" t="s">
        <v>16</v>
      </c>
      <c r="B13" s="36">
        <v>10000</v>
      </c>
      <c r="C13" s="37" t="s">
        <v>22</v>
      </c>
      <c r="D13" s="38">
        <v>10000</v>
      </c>
      <c r="E13" s="39">
        <v>10000</v>
      </c>
      <c r="F13" s="30">
        <f t="shared" si="1"/>
        <v>1.9230769230769232E-2</v>
      </c>
      <c r="G13" s="31">
        <v>10000</v>
      </c>
      <c r="H13" s="32">
        <f t="shared" si="2"/>
        <v>10000</v>
      </c>
      <c r="I13" s="33">
        <f t="shared" si="0"/>
        <v>0</v>
      </c>
      <c r="J13" s="33">
        <v>760.48</v>
      </c>
      <c r="K13" s="34">
        <f t="shared" ref="K13:K26" si="5">(E13-J13)/($M$8-$J$27)</f>
        <v>4.5454561107755684E-2</v>
      </c>
      <c r="L13" s="55">
        <f t="shared" si="3"/>
        <v>760.48318181818183</v>
      </c>
      <c r="M13" s="6">
        <f t="shared" si="4"/>
        <v>4.5454545454545456E-2</v>
      </c>
    </row>
    <row r="14" spans="1:13" x14ac:dyDescent="0.25">
      <c r="A14" s="35" t="s">
        <v>17</v>
      </c>
      <c r="B14" s="36">
        <v>10000</v>
      </c>
      <c r="C14" s="37" t="s">
        <v>22</v>
      </c>
      <c r="D14" s="38">
        <v>10000</v>
      </c>
      <c r="E14" s="39">
        <v>10000</v>
      </c>
      <c r="F14" s="30">
        <f t="shared" si="1"/>
        <v>1.9230769230769232E-2</v>
      </c>
      <c r="G14" s="31">
        <v>10000</v>
      </c>
      <c r="H14" s="32">
        <f t="shared" si="2"/>
        <v>10000</v>
      </c>
      <c r="I14" s="33">
        <f t="shared" si="0"/>
        <v>0</v>
      </c>
      <c r="J14" s="33">
        <v>760.48</v>
      </c>
      <c r="K14" s="34">
        <f t="shared" si="5"/>
        <v>4.5454561107755684E-2</v>
      </c>
      <c r="L14" s="55">
        <f t="shared" si="3"/>
        <v>760.48318181818183</v>
      </c>
      <c r="M14" s="6">
        <f t="shared" si="4"/>
        <v>4.5454545454545456E-2</v>
      </c>
    </row>
    <row r="15" spans="1:13" x14ac:dyDescent="0.25">
      <c r="A15" s="35" t="s">
        <v>15</v>
      </c>
      <c r="B15" s="36">
        <v>15000</v>
      </c>
      <c r="C15" s="37" t="s">
        <v>22</v>
      </c>
      <c r="D15" s="38">
        <v>15000</v>
      </c>
      <c r="E15" s="39">
        <v>15000</v>
      </c>
      <c r="F15" s="30">
        <f t="shared" si="1"/>
        <v>2.8846153846153848E-2</v>
      </c>
      <c r="G15" s="31">
        <v>15000</v>
      </c>
      <c r="H15" s="32">
        <f t="shared" si="2"/>
        <v>15000</v>
      </c>
      <c r="I15" s="33">
        <f t="shared" si="0"/>
        <v>0</v>
      </c>
      <c r="J15" s="33">
        <v>1140.73</v>
      </c>
      <c r="K15" s="34">
        <f t="shared" si="5"/>
        <v>6.8181792465829949E-2</v>
      </c>
      <c r="L15" s="55">
        <f t="shared" si="3"/>
        <v>1140.7247727272727</v>
      </c>
      <c r="M15" s="6">
        <f t="shared" si="4"/>
        <v>6.8181818181818177E-2</v>
      </c>
    </row>
    <row r="16" spans="1:13" x14ac:dyDescent="0.25">
      <c r="A16" s="35" t="s">
        <v>18</v>
      </c>
      <c r="B16" s="36">
        <v>10000</v>
      </c>
      <c r="C16" s="37" t="s">
        <v>22</v>
      </c>
      <c r="D16" s="38">
        <v>10000</v>
      </c>
      <c r="E16" s="39">
        <v>10000</v>
      </c>
      <c r="F16" s="30">
        <f t="shared" si="1"/>
        <v>1.9230769230769232E-2</v>
      </c>
      <c r="G16" s="31">
        <v>10000</v>
      </c>
      <c r="H16" s="32">
        <f t="shared" si="2"/>
        <v>10000</v>
      </c>
      <c r="I16" s="33">
        <f t="shared" si="0"/>
        <v>0</v>
      </c>
      <c r="J16" s="33">
        <v>760.48</v>
      </c>
      <c r="K16" s="34">
        <f t="shared" si="5"/>
        <v>4.5454561107755684E-2</v>
      </c>
      <c r="L16" s="55">
        <f t="shared" si="3"/>
        <v>760.48318181818183</v>
      </c>
      <c r="M16" s="6">
        <f t="shared" si="4"/>
        <v>4.5454545454545456E-2</v>
      </c>
    </row>
    <row r="17" spans="1:13" x14ac:dyDescent="0.25">
      <c r="A17" s="35" t="s">
        <v>19</v>
      </c>
      <c r="B17" s="36">
        <v>10000</v>
      </c>
      <c r="C17" s="37" t="s">
        <v>22</v>
      </c>
      <c r="D17" s="38">
        <v>10000</v>
      </c>
      <c r="E17" s="39">
        <v>10000</v>
      </c>
      <c r="F17" s="30">
        <f t="shared" si="1"/>
        <v>1.9230769230769232E-2</v>
      </c>
      <c r="G17" s="31">
        <v>10000</v>
      </c>
      <c r="H17" s="32">
        <f t="shared" si="2"/>
        <v>10000</v>
      </c>
      <c r="I17" s="33">
        <f t="shared" si="0"/>
        <v>0</v>
      </c>
      <c r="J17" s="33">
        <v>760.48</v>
      </c>
      <c r="K17" s="34">
        <f t="shared" si="5"/>
        <v>4.5454561107755684E-2</v>
      </c>
      <c r="L17" s="55">
        <f t="shared" si="3"/>
        <v>760.48318181818183</v>
      </c>
      <c r="M17" s="6">
        <f t="shared" si="4"/>
        <v>4.5454545454545456E-2</v>
      </c>
    </row>
    <row r="18" spans="1:13" x14ac:dyDescent="0.25">
      <c r="A18" s="35" t="s">
        <v>16</v>
      </c>
      <c r="B18" s="36">
        <v>10000</v>
      </c>
      <c r="C18" s="37" t="s">
        <v>22</v>
      </c>
      <c r="D18" s="38">
        <v>10000</v>
      </c>
      <c r="E18" s="39">
        <v>10000</v>
      </c>
      <c r="F18" s="30">
        <f t="shared" si="1"/>
        <v>1.9230769230769232E-2</v>
      </c>
      <c r="G18" s="31">
        <v>10000</v>
      </c>
      <c r="H18" s="32">
        <f t="shared" si="2"/>
        <v>10000</v>
      </c>
      <c r="I18" s="33">
        <f t="shared" si="0"/>
        <v>0</v>
      </c>
      <c r="J18" s="33">
        <v>760.48</v>
      </c>
      <c r="K18" s="34">
        <f t="shared" si="5"/>
        <v>4.5454561107755684E-2</v>
      </c>
      <c r="L18" s="55">
        <f t="shared" si="3"/>
        <v>760.48318181818183</v>
      </c>
      <c r="M18" s="6">
        <f t="shared" si="4"/>
        <v>4.5454545454545456E-2</v>
      </c>
    </row>
    <row r="19" spans="1:13" x14ac:dyDescent="0.25">
      <c r="A19" s="35" t="s">
        <v>17</v>
      </c>
      <c r="B19" s="36">
        <v>10000</v>
      </c>
      <c r="C19" s="37" t="s">
        <v>22</v>
      </c>
      <c r="D19" s="38">
        <v>10000</v>
      </c>
      <c r="E19" s="39">
        <v>10000</v>
      </c>
      <c r="F19" s="30">
        <f t="shared" si="1"/>
        <v>1.9230769230769232E-2</v>
      </c>
      <c r="G19" s="31">
        <v>10000</v>
      </c>
      <c r="H19" s="32">
        <f t="shared" si="2"/>
        <v>10000</v>
      </c>
      <c r="I19" s="33">
        <f t="shared" si="0"/>
        <v>0</v>
      </c>
      <c r="J19" s="33">
        <v>760.48</v>
      </c>
      <c r="K19" s="34">
        <f t="shared" si="5"/>
        <v>4.5454561107755684E-2</v>
      </c>
      <c r="L19" s="55">
        <f t="shared" si="3"/>
        <v>760.48318181818183</v>
      </c>
      <c r="M19" s="6">
        <f t="shared" si="4"/>
        <v>4.5454545454545456E-2</v>
      </c>
    </row>
    <row r="20" spans="1:13" x14ac:dyDescent="0.25">
      <c r="A20" s="35" t="s">
        <v>15</v>
      </c>
      <c r="B20" s="36">
        <v>15000</v>
      </c>
      <c r="C20" s="37" t="s">
        <v>22</v>
      </c>
      <c r="D20" s="38">
        <v>15000</v>
      </c>
      <c r="E20" s="39">
        <v>15000</v>
      </c>
      <c r="F20" s="30">
        <f t="shared" si="1"/>
        <v>2.8846153846153848E-2</v>
      </c>
      <c r="G20" s="31">
        <v>15000</v>
      </c>
      <c r="H20" s="32">
        <f t="shared" si="2"/>
        <v>15000</v>
      </c>
      <c r="I20" s="33">
        <f t="shared" si="0"/>
        <v>0</v>
      </c>
      <c r="J20" s="33">
        <v>1140.73</v>
      </c>
      <c r="K20" s="34">
        <f t="shared" si="5"/>
        <v>6.8181792465829949E-2</v>
      </c>
      <c r="L20" s="55">
        <f t="shared" si="3"/>
        <v>1140.7247727272727</v>
      </c>
      <c r="M20" s="6">
        <f t="shared" si="4"/>
        <v>6.8181818181818177E-2</v>
      </c>
    </row>
    <row r="21" spans="1:13" x14ac:dyDescent="0.25">
      <c r="A21" s="35" t="s">
        <v>19</v>
      </c>
      <c r="B21" s="36">
        <v>10000</v>
      </c>
      <c r="C21" s="37" t="s">
        <v>22</v>
      </c>
      <c r="D21" s="38">
        <v>10000</v>
      </c>
      <c r="E21" s="39">
        <v>10000</v>
      </c>
      <c r="F21" s="30">
        <f t="shared" si="1"/>
        <v>1.9230769230769232E-2</v>
      </c>
      <c r="G21" s="31">
        <v>10000</v>
      </c>
      <c r="H21" s="32">
        <f t="shared" si="2"/>
        <v>10000</v>
      </c>
      <c r="I21" s="33">
        <f t="shared" si="0"/>
        <v>0</v>
      </c>
      <c r="J21" s="33">
        <v>760.48</v>
      </c>
      <c r="K21" s="34">
        <f t="shared" si="5"/>
        <v>4.5454561107755684E-2</v>
      </c>
      <c r="L21" s="55">
        <f t="shared" si="3"/>
        <v>760.48318181818183</v>
      </c>
      <c r="M21" s="6">
        <f t="shared" si="4"/>
        <v>4.5454545454545456E-2</v>
      </c>
    </row>
    <row r="22" spans="1:13" x14ac:dyDescent="0.25">
      <c r="A22" s="35" t="s">
        <v>16</v>
      </c>
      <c r="B22" s="36">
        <v>10000</v>
      </c>
      <c r="C22" s="37" t="s">
        <v>22</v>
      </c>
      <c r="D22" s="38">
        <v>10000</v>
      </c>
      <c r="E22" s="39">
        <v>10000</v>
      </c>
      <c r="F22" s="30">
        <f t="shared" si="1"/>
        <v>1.9230769230769232E-2</v>
      </c>
      <c r="G22" s="31">
        <v>10000</v>
      </c>
      <c r="H22" s="32">
        <f t="shared" si="2"/>
        <v>10000</v>
      </c>
      <c r="I22" s="33">
        <f t="shared" si="0"/>
        <v>0</v>
      </c>
      <c r="J22" s="33">
        <v>760.48</v>
      </c>
      <c r="K22" s="34">
        <f t="shared" si="5"/>
        <v>4.5454561107755684E-2</v>
      </c>
      <c r="L22" s="55">
        <f t="shared" si="3"/>
        <v>760.48318181818183</v>
      </c>
      <c r="M22" s="6">
        <f t="shared" si="4"/>
        <v>4.5454545454545456E-2</v>
      </c>
    </row>
    <row r="23" spans="1:13" x14ac:dyDescent="0.25">
      <c r="A23" s="35" t="s">
        <v>17</v>
      </c>
      <c r="B23" s="36">
        <v>10000</v>
      </c>
      <c r="C23" s="37" t="s">
        <v>22</v>
      </c>
      <c r="D23" s="38">
        <v>10000</v>
      </c>
      <c r="E23" s="39">
        <v>10000</v>
      </c>
      <c r="F23" s="30">
        <f t="shared" si="1"/>
        <v>1.9230769230769232E-2</v>
      </c>
      <c r="G23" s="31">
        <v>10000</v>
      </c>
      <c r="H23" s="32">
        <f t="shared" si="2"/>
        <v>10000</v>
      </c>
      <c r="I23" s="33">
        <f t="shared" si="0"/>
        <v>0</v>
      </c>
      <c r="J23" s="33">
        <v>760.48</v>
      </c>
      <c r="K23" s="34">
        <f t="shared" si="5"/>
        <v>4.5454561107755684E-2</v>
      </c>
      <c r="L23" s="55">
        <f t="shared" si="3"/>
        <v>760.48318181818183</v>
      </c>
      <c r="M23" s="6">
        <f t="shared" si="4"/>
        <v>4.5454545454545456E-2</v>
      </c>
    </row>
    <row r="24" spans="1:13" x14ac:dyDescent="0.25">
      <c r="A24" s="35" t="s">
        <v>19</v>
      </c>
      <c r="B24" s="36">
        <v>10000</v>
      </c>
      <c r="C24" s="37" t="s">
        <v>22</v>
      </c>
      <c r="D24" s="38">
        <v>10000</v>
      </c>
      <c r="E24" s="39">
        <v>10000</v>
      </c>
      <c r="F24" s="30">
        <f t="shared" si="1"/>
        <v>1.9230769230769232E-2</v>
      </c>
      <c r="G24" s="31">
        <v>10000</v>
      </c>
      <c r="H24" s="32">
        <f t="shared" si="2"/>
        <v>10000</v>
      </c>
      <c r="I24" s="33">
        <f t="shared" si="0"/>
        <v>0</v>
      </c>
      <c r="J24" s="33">
        <v>760.48</v>
      </c>
      <c r="K24" s="34">
        <f t="shared" si="5"/>
        <v>4.5454561107755684E-2</v>
      </c>
      <c r="L24" s="55">
        <f t="shared" si="3"/>
        <v>760.48318181818183</v>
      </c>
      <c r="M24" s="6">
        <f t="shared" si="4"/>
        <v>4.5454545454545456E-2</v>
      </c>
    </row>
    <row r="25" spans="1:13" x14ac:dyDescent="0.25">
      <c r="A25" s="35" t="s">
        <v>13</v>
      </c>
      <c r="B25" s="36">
        <v>0</v>
      </c>
      <c r="C25" s="37" t="s">
        <v>20</v>
      </c>
      <c r="D25" s="38">
        <v>15000</v>
      </c>
      <c r="E25" s="39">
        <v>15000</v>
      </c>
      <c r="F25" s="30">
        <f t="shared" si="1"/>
        <v>2.8846153846153848E-2</v>
      </c>
      <c r="G25" s="31">
        <v>15000</v>
      </c>
      <c r="H25" s="32">
        <f t="shared" si="2"/>
        <v>15000</v>
      </c>
      <c r="I25" s="33">
        <f t="shared" si="0"/>
        <v>0</v>
      </c>
      <c r="J25" s="33">
        <v>1140.73</v>
      </c>
      <c r="K25" s="34">
        <f t="shared" si="5"/>
        <v>6.8181792465829949E-2</v>
      </c>
      <c r="L25" s="55">
        <f t="shared" si="3"/>
        <v>1140.7247727272727</v>
      </c>
      <c r="M25" s="6">
        <f t="shared" si="4"/>
        <v>6.8181818181818177E-2</v>
      </c>
    </row>
    <row r="26" spans="1:13" x14ac:dyDescent="0.25">
      <c r="A26" s="35" t="s">
        <v>13</v>
      </c>
      <c r="B26" s="36">
        <v>30000</v>
      </c>
      <c r="C26" s="52" t="s">
        <v>20</v>
      </c>
      <c r="D26" s="38">
        <v>30000</v>
      </c>
      <c r="E26" s="39">
        <v>30000</v>
      </c>
      <c r="F26" s="30">
        <f t="shared" si="1"/>
        <v>5.7692307692307696E-2</v>
      </c>
      <c r="G26" s="31">
        <f>28269.37-G25</f>
        <v>13269.369999999999</v>
      </c>
      <c r="H26" s="32">
        <f t="shared" si="2"/>
        <v>13269.369999999999</v>
      </c>
      <c r="I26" s="33">
        <f t="shared" si="0"/>
        <v>16730.63</v>
      </c>
      <c r="J26" s="33">
        <v>2281.4499999999998</v>
      </c>
      <c r="K26" s="34">
        <f t="shared" si="5"/>
        <v>0.13636363412746347</v>
      </c>
      <c r="L26" s="55">
        <f t="shared" si="3"/>
        <v>2281.4495454545454</v>
      </c>
      <c r="M26" s="6">
        <f t="shared" si="4"/>
        <v>0.13636363636363635</v>
      </c>
    </row>
    <row r="27" spans="1:13" x14ac:dyDescent="0.25">
      <c r="A27" s="35"/>
      <c r="B27" s="40">
        <f>SUM(B9:B26)</f>
        <v>455000</v>
      </c>
      <c r="C27" s="41"/>
      <c r="D27" s="42">
        <f t="shared" ref="D27:K27" si="6">SUM(D9:D26)</f>
        <v>520000</v>
      </c>
      <c r="E27" s="42">
        <f t="shared" si="6"/>
        <v>520000</v>
      </c>
      <c r="F27" s="43">
        <f t="shared" si="6"/>
        <v>1.0000000000000004</v>
      </c>
      <c r="G27" s="44">
        <f t="shared" si="6"/>
        <v>503269.37</v>
      </c>
      <c r="H27" s="44">
        <f t="shared" si="6"/>
        <v>503269.37</v>
      </c>
      <c r="I27" s="44">
        <f t="shared" si="6"/>
        <v>16730.63</v>
      </c>
      <c r="J27" s="44">
        <f t="shared" si="6"/>
        <v>16730.629999999994</v>
      </c>
      <c r="K27" s="45">
        <f t="shared" si="6"/>
        <v>1</v>
      </c>
      <c r="M27" s="6">
        <f>SUM(M9:M26)</f>
        <v>0.99999999999999967</v>
      </c>
    </row>
    <row r="28" spans="1:13" x14ac:dyDescent="0.25">
      <c r="A28" s="47" t="s">
        <v>11</v>
      </c>
      <c r="B28" s="46"/>
      <c r="C28" s="18"/>
      <c r="D28" s="3"/>
      <c r="E28" s="3"/>
      <c r="F28" s="4"/>
      <c r="G28" s="3"/>
      <c r="H28" s="3"/>
      <c r="I28" s="3"/>
      <c r="J28" s="56" t="s">
        <v>28</v>
      </c>
      <c r="K28" s="5"/>
    </row>
    <row r="29" spans="1:13" s="3" customFormat="1" ht="15" customHeight="1" x14ac:dyDescent="0.25">
      <c r="A29" s="60" t="s">
        <v>25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3" s="3" customFormat="1" x14ac:dyDescent="0.25">
      <c r="A30" s="8" t="s">
        <v>26</v>
      </c>
    </row>
    <row r="31" spans="1:13" x14ac:dyDescent="0.25">
      <c r="A31" s="6" t="s">
        <v>27</v>
      </c>
      <c r="G31" s="17"/>
      <c r="H31" s="17"/>
      <c r="I31" s="17"/>
      <c r="J31" s="17"/>
    </row>
    <row r="32" spans="1:13" ht="30" customHeight="1" x14ac:dyDescent="0.25">
      <c r="A32" s="59" t="s">
        <v>32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2:11" x14ac:dyDescent="0.25">
      <c r="G33" s="53"/>
      <c r="H33" s="54"/>
      <c r="I33" s="17"/>
      <c r="J33" s="17"/>
    </row>
    <row r="34" spans="2:11" x14ac:dyDescent="0.25">
      <c r="G34" s="17"/>
      <c r="H34" s="17"/>
      <c r="I34" s="17"/>
      <c r="J34" s="17"/>
    </row>
    <row r="35" spans="2:11" x14ac:dyDescent="0.25">
      <c r="J35" s="46"/>
    </row>
    <row r="36" spans="2:11" x14ac:dyDescent="0.25">
      <c r="J36" s="58"/>
    </row>
    <row r="37" spans="2:11" x14ac:dyDescent="0.25">
      <c r="J37" s="58"/>
    </row>
    <row r="38" spans="2:11" x14ac:dyDescent="0.25">
      <c r="J38" s="58"/>
    </row>
    <row r="39" spans="2:11" x14ac:dyDescent="0.25">
      <c r="B39" s="50"/>
      <c r="J39" s="58"/>
      <c r="K39" s="57"/>
    </row>
    <row r="40" spans="2:11" x14ac:dyDescent="0.25">
      <c r="J40" s="58"/>
    </row>
    <row r="41" spans="2:11" x14ac:dyDescent="0.25">
      <c r="J41" s="58"/>
    </row>
    <row r="42" spans="2:11" x14ac:dyDescent="0.25">
      <c r="J42" s="58"/>
      <c r="K42" s="57"/>
    </row>
    <row r="43" spans="2:11" x14ac:dyDescent="0.25">
      <c r="J43" s="58"/>
    </row>
    <row r="44" spans="2:11" x14ac:dyDescent="0.25">
      <c r="J44" s="58"/>
    </row>
    <row r="45" spans="2:11" x14ac:dyDescent="0.25">
      <c r="J45" s="58"/>
    </row>
    <row r="46" spans="2:11" x14ac:dyDescent="0.25">
      <c r="J46" s="58"/>
    </row>
    <row r="47" spans="2:11" x14ac:dyDescent="0.25">
      <c r="J47" s="58"/>
      <c r="K47" s="57"/>
    </row>
    <row r="48" spans="2:11" x14ac:dyDescent="0.25">
      <c r="J48" s="58"/>
    </row>
    <row r="49" spans="10:11" x14ac:dyDescent="0.25">
      <c r="J49" s="58"/>
    </row>
    <row r="50" spans="10:11" x14ac:dyDescent="0.25">
      <c r="J50" s="58"/>
    </row>
    <row r="51" spans="10:11" x14ac:dyDescent="0.25">
      <c r="J51" s="58"/>
    </row>
    <row r="52" spans="10:11" x14ac:dyDescent="0.25">
      <c r="J52" s="58"/>
      <c r="K52" s="57"/>
    </row>
    <row r="53" spans="10:11" x14ac:dyDescent="0.25">
      <c r="J53" s="58"/>
    </row>
    <row r="54" spans="10:11" x14ac:dyDescent="0.25">
      <c r="J54" s="46"/>
    </row>
    <row r="55" spans="10:11" x14ac:dyDescent="0.25">
      <c r="J55" s="46"/>
    </row>
  </sheetData>
  <autoFilter ref="A8:L8" xr:uid="{729FCAE5-B219-41EC-A56F-E0C054757B00}">
    <sortState xmlns:xlrd2="http://schemas.microsoft.com/office/spreadsheetml/2017/richdata2" ref="A10:L29">
      <sortCondition ref="C8"/>
    </sortState>
  </autoFilter>
  <mergeCells count="7">
    <mergeCell ref="A32:K32"/>
    <mergeCell ref="A29:K29"/>
    <mergeCell ref="F7:F8"/>
    <mergeCell ref="A1:B1"/>
    <mergeCell ref="A7:A8"/>
    <mergeCell ref="B7:B8"/>
    <mergeCell ref="C7:C8"/>
  </mergeCells>
  <conditionalFormatting sqref="B27">
    <cfRule type="cellIs" dxfId="0" priority="1" stopIfTrue="1" operator="notEqual">
      <formula>$E$27</formula>
    </cfRule>
  </conditionalFormatting>
  <pageMargins left="0.7" right="0.7" top="0.75" bottom="0.75" header="0.3" footer="0.3"/>
  <pageSetup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TPF5362</vt:lpstr>
      <vt:lpstr>'TPF5362'!Print_Area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2024-04-17T18:39:19Z</cp:lastPrinted>
  <dcterms:created xsi:type="dcterms:W3CDTF">2011-08-11T15:02:45Z</dcterms:created>
  <dcterms:modified xsi:type="dcterms:W3CDTF">2024-04-23T17:28:28Z</dcterms:modified>
</cp:coreProperties>
</file>