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.sergeson\Downloads\"/>
    </mc:Choice>
  </mc:AlternateContent>
  <xr:revisionPtr revIDLastSave="0" documentId="8_{0C7901FC-EA45-4EA1-A925-D918E417BE1A}" xr6:coauthVersionLast="47" xr6:coauthVersionMax="47" xr10:uidLastSave="{00000000-0000-0000-0000-000000000000}"/>
  <bookViews>
    <workbookView xWindow="25080" yWindow="-435" windowWidth="29040" windowHeight="15840" xr2:uid="{00000000-000D-0000-FFFF-FFFF00000000}"/>
  </bookViews>
  <sheets>
    <sheet name="TPF-5(297) closeou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1" l="1"/>
  <c r="P14" i="1"/>
  <c r="P15" i="1"/>
  <c r="P16" i="1"/>
  <c r="P18" i="1"/>
  <c r="P19" i="1"/>
  <c r="P20" i="1"/>
  <c r="P22" i="1"/>
  <c r="P24" i="1"/>
  <c r="P25" i="1"/>
  <c r="P26" i="1"/>
  <c r="P27" i="1"/>
  <c r="P28" i="1"/>
  <c r="P29" i="1"/>
  <c r="P31" i="1"/>
  <c r="P32" i="1"/>
  <c r="P33" i="1"/>
  <c r="P34" i="1"/>
  <c r="P35" i="1"/>
  <c r="P37" i="1"/>
  <c r="P38" i="1"/>
  <c r="P39" i="1"/>
  <c r="P40" i="1"/>
  <c r="P42" i="1"/>
  <c r="P43" i="1"/>
  <c r="P44" i="1"/>
  <c r="P45" i="1"/>
  <c r="P47" i="1"/>
  <c r="P48" i="1"/>
  <c r="P49" i="1"/>
  <c r="P50" i="1"/>
  <c r="P51" i="1"/>
  <c r="P53" i="1"/>
  <c r="P54" i="1"/>
  <c r="P55" i="1"/>
  <c r="P56" i="1"/>
  <c r="P57" i="1"/>
  <c r="P59" i="1"/>
  <c r="P60" i="1"/>
  <c r="P61" i="1"/>
  <c r="P62" i="1"/>
  <c r="P63" i="1"/>
  <c r="P64" i="1"/>
  <c r="P66" i="1"/>
  <c r="P67" i="1"/>
  <c r="P68" i="1"/>
  <c r="P69" i="1"/>
  <c r="P70" i="1"/>
  <c r="P71" i="1"/>
  <c r="P73" i="1"/>
  <c r="P74" i="1"/>
  <c r="P76" i="1"/>
  <c r="P78" i="1"/>
  <c r="P79" i="1"/>
  <c r="P80" i="1"/>
  <c r="P81" i="1"/>
  <c r="P82" i="1"/>
  <c r="P84" i="1"/>
  <c r="P85" i="1"/>
  <c r="P86" i="1"/>
  <c r="P87" i="1"/>
  <c r="P89" i="1"/>
  <c r="P90" i="1"/>
  <c r="P91" i="1"/>
  <c r="P92" i="1"/>
  <c r="P94" i="1"/>
  <c r="P95" i="1"/>
  <c r="P96" i="1"/>
  <c r="P97" i="1"/>
  <c r="P98" i="1"/>
  <c r="J105" i="1"/>
  <c r="J9" i="1" s="1"/>
  <c r="F100" i="1" l="1"/>
  <c r="I93" i="1" s="1"/>
  <c r="R93" i="1" s="1"/>
  <c r="H99" i="1"/>
  <c r="H102" i="1" s="1"/>
  <c r="H106" i="1" s="1"/>
  <c r="I36" i="1" l="1"/>
  <c r="I41" i="1"/>
  <c r="I58" i="1"/>
  <c r="I77" i="1"/>
  <c r="I21" i="1"/>
  <c r="I83" i="1"/>
  <c r="I17" i="1"/>
  <c r="I65" i="1"/>
  <c r="I23" i="1"/>
  <c r="I72" i="1"/>
  <c r="I30" i="1"/>
  <c r="I75" i="1"/>
  <c r="I46" i="1"/>
  <c r="I88" i="1"/>
  <c r="I12" i="1"/>
  <c r="I52" i="1"/>
  <c r="G99" i="1"/>
  <c r="G103" i="1" s="1"/>
  <c r="R17" i="1" l="1"/>
  <c r="R83" i="1"/>
  <c r="R77" i="1"/>
  <c r="R12" i="1"/>
  <c r="R88" i="1"/>
  <c r="R21" i="1"/>
  <c r="R58" i="1"/>
  <c r="R72" i="1"/>
  <c r="R41" i="1"/>
  <c r="R46" i="1"/>
  <c r="R75" i="1"/>
  <c r="R30" i="1"/>
  <c r="R23" i="1"/>
  <c r="R36" i="1"/>
  <c r="R52" i="1"/>
  <c r="R65" i="1"/>
  <c r="I99" i="1"/>
  <c r="R99" i="1" l="1"/>
  <c r="J93" i="1"/>
  <c r="K93" i="1" s="1"/>
  <c r="J88" i="1"/>
  <c r="K88" i="1" s="1"/>
  <c r="J77" i="1"/>
  <c r="K77" i="1"/>
  <c r="J30" i="1"/>
  <c r="K30" i="1" s="1"/>
  <c r="J46" i="1"/>
  <c r="K46" i="1" s="1"/>
  <c r="J72" i="1"/>
  <c r="K72" i="1" s="1"/>
  <c r="J83" i="1"/>
  <c r="K83" i="1" s="1"/>
  <c r="J52" i="1"/>
  <c r="K52" i="1" s="1"/>
  <c r="J41" i="1"/>
  <c r="K41" i="1"/>
  <c r="J75" i="1"/>
  <c r="K75" i="1" s="1"/>
  <c r="J36" i="1"/>
  <c r="K36" i="1" s="1"/>
  <c r="J17" i="1"/>
  <c r="K17" i="1" s="1"/>
  <c r="J21" i="1"/>
  <c r="K21" i="1" s="1"/>
  <c r="J65" i="1"/>
  <c r="K65" i="1" s="1"/>
  <c r="J23" i="1"/>
  <c r="K23" i="1"/>
  <c r="J12" i="1"/>
  <c r="K12" i="1" s="1"/>
  <c r="J58" i="1"/>
  <c r="K58" i="1" s="1"/>
  <c r="L17" i="1" l="1"/>
  <c r="M17" i="1" s="1"/>
  <c r="P17" i="1"/>
  <c r="L77" i="1"/>
  <c r="M77" i="1" s="1"/>
  <c r="P77" i="1"/>
  <c r="L30" i="1"/>
  <c r="M30" i="1" s="1"/>
  <c r="P30" i="1"/>
  <c r="L12" i="1"/>
  <c r="M12" i="1" s="1"/>
  <c r="M99" i="1" s="1"/>
  <c r="P12" i="1"/>
  <c r="L23" i="1"/>
  <c r="M23" i="1" s="1"/>
  <c r="P23" i="1"/>
  <c r="L88" i="1"/>
  <c r="M88" i="1" s="1"/>
  <c r="P88" i="1"/>
  <c r="L72" i="1"/>
  <c r="M72" i="1" s="1"/>
  <c r="P72" i="1"/>
  <c r="L36" i="1"/>
  <c r="M36" i="1" s="1"/>
  <c r="P36" i="1"/>
  <c r="L58" i="1"/>
  <c r="M58" i="1" s="1"/>
  <c r="P58" i="1"/>
  <c r="L52" i="1"/>
  <c r="M52" i="1" s="1"/>
  <c r="P52" i="1"/>
  <c r="L93" i="1"/>
  <c r="M93" i="1" s="1"/>
  <c r="P93" i="1"/>
  <c r="L21" i="1"/>
  <c r="M21" i="1" s="1"/>
  <c r="P21" i="1"/>
  <c r="L46" i="1"/>
  <c r="M46" i="1" s="1"/>
  <c r="P46" i="1"/>
  <c r="L75" i="1"/>
  <c r="M75" i="1" s="1"/>
  <c r="P75" i="1"/>
  <c r="L41" i="1"/>
  <c r="M41" i="1" s="1"/>
  <c r="P41" i="1"/>
  <c r="L65" i="1"/>
  <c r="M65" i="1" s="1"/>
  <c r="P65" i="1"/>
  <c r="L83" i="1"/>
  <c r="M83" i="1" s="1"/>
  <c r="P83" i="1"/>
  <c r="L99" i="1" l="1"/>
</calcChain>
</file>

<file path=xl/sharedStrings.xml><?xml version="1.0" encoding="utf-8"?>
<sst xmlns="http://schemas.openxmlformats.org/spreadsheetml/2006/main" count="169" uniqueCount="69">
  <si>
    <t>Connecticut</t>
  </si>
  <si>
    <t>North Dakota</t>
  </si>
  <si>
    <t>New Jersey</t>
  </si>
  <si>
    <t>New York</t>
  </si>
  <si>
    <t>FHWA</t>
  </si>
  <si>
    <t>Pennsylvania</t>
  </si>
  <si>
    <t>Oklahoma</t>
  </si>
  <si>
    <t>Colorado</t>
  </si>
  <si>
    <t>Wisconsin</t>
  </si>
  <si>
    <t>Idaho</t>
  </si>
  <si>
    <t>Iowa</t>
  </si>
  <si>
    <t>Illinois</t>
  </si>
  <si>
    <t>Nebraska</t>
  </si>
  <si>
    <t>Minnesota</t>
  </si>
  <si>
    <t>Michigan</t>
  </si>
  <si>
    <t>Kansas</t>
  </si>
  <si>
    <t>Contribution Percentage</t>
  </si>
  <si>
    <t>Total Expenditures Per State</t>
  </si>
  <si>
    <t>UDO</t>
  </si>
  <si>
    <t xml:space="preserve">Actual Expenditure Distribution </t>
  </si>
  <si>
    <t>Variance Over/ (Under)</t>
  </si>
  <si>
    <t xml:space="preserve">Actual Expense % </t>
  </si>
  <si>
    <t>Final</t>
  </si>
  <si>
    <t>Project No.: TPF-5(2297)</t>
  </si>
  <si>
    <t>Z560</t>
  </si>
  <si>
    <t>Q560</t>
  </si>
  <si>
    <t>M560</t>
  </si>
  <si>
    <t>L56E</t>
  </si>
  <si>
    <t>M550</t>
  </si>
  <si>
    <t>M56E</t>
  </si>
  <si>
    <t>M55E</t>
  </si>
  <si>
    <t>Z550</t>
  </si>
  <si>
    <t>L560</t>
  </si>
  <si>
    <t>0860</t>
  </si>
  <si>
    <t>Total $ Committed on Website</t>
  </si>
  <si>
    <t>Invoice Amount (incl. $120K to Indiana DOT)</t>
  </si>
  <si>
    <t>Indiana *</t>
  </si>
  <si>
    <t>* to Indiana DOT</t>
  </si>
  <si>
    <t>X</t>
  </si>
  <si>
    <t>Program Code from Oklahoma</t>
  </si>
  <si>
    <t xml:space="preserve">Currently Obligated in FMIS </t>
  </si>
  <si>
    <t>OkSU contract</t>
  </si>
  <si>
    <t>Program Code from Partner or (OK SPR YEAR)</t>
  </si>
  <si>
    <t>(SPR2015)</t>
  </si>
  <si>
    <t>(SPR2016)</t>
  </si>
  <si>
    <t>(SPR2018)</t>
  </si>
  <si>
    <t>(SPR2019)</t>
  </si>
  <si>
    <t>(OK SPR PROG)</t>
  </si>
  <si>
    <t>FHWA 1240</t>
  </si>
  <si>
    <t>FHWA Total Auth.</t>
  </si>
  <si>
    <t>Amount transferred or programmed</t>
  </si>
  <si>
    <t xml:space="preserve">total available </t>
  </si>
  <si>
    <t>total authorized</t>
  </si>
  <si>
    <t>total transfer out</t>
  </si>
  <si>
    <t>net available</t>
  </si>
  <si>
    <t>Originally Obligated in FMIS (Year One)</t>
  </si>
  <si>
    <t>total transfers in + OK programmed</t>
  </si>
  <si>
    <t>remaining for refunds</t>
  </si>
  <si>
    <t>total returned</t>
  </si>
  <si>
    <t>&gt;&gt;</t>
  </si>
  <si>
    <t>by 9/2018</t>
  </si>
  <si>
    <t>M378</t>
  </si>
  <si>
    <t>Lead State Financial Manager: Ron Curb</t>
  </si>
  <si>
    <t>as of August 7, 2020</t>
  </si>
  <si>
    <t xml:space="preserve">contract expenditures </t>
  </si>
  <si>
    <t>Total Refund Per Agency</t>
  </si>
  <si>
    <t xml:space="preserve">.&lt; SPR &gt;. </t>
  </si>
  <si>
    <t>State / Agency  / Date Transfer Received</t>
  </si>
  <si>
    <t>State /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</si>
</sst>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Segoe UI Symbol"/>
      <family val="2"/>
    </font>
    <font>
      <b/>
      <sz val="11"/>
      <color indexed="10"/>
      <name val="Segoe UI Symbol"/>
      <family val="2"/>
    </font>
    <font>
      <b/>
      <sz val="11"/>
      <color theme="1"/>
      <name val="Segoe UI Symbol"/>
      <family val="2"/>
    </font>
    <font>
      <b/>
      <sz val="9"/>
      <color theme="1"/>
      <name val="Segoe UI Symbol"/>
      <family val="2"/>
    </font>
    <font>
      <b/>
      <sz val="9"/>
      <name val="Segoe UI Symbol"/>
      <family val="2"/>
    </font>
    <font>
      <b/>
      <sz val="9"/>
      <color rgb="FF000000"/>
      <name val="Segoe UI Symbol"/>
      <family val="2"/>
    </font>
    <font>
      <b/>
      <sz val="9"/>
      <color rgb="FF333333"/>
      <name val="Segoe UI Symbol"/>
      <family val="2"/>
    </font>
    <font>
      <b/>
      <sz val="11"/>
      <color rgb="FFFF0000"/>
      <name val="Segoe UI Symbol"/>
      <family val="2"/>
    </font>
    <font>
      <b/>
      <sz val="11"/>
      <color rgb="FF008A3E"/>
      <name val="Segoe UI Symbol"/>
      <family val="2"/>
    </font>
    <font>
      <b/>
      <sz val="14"/>
      <color rgb="FF008A3E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81DEFF"/>
        <bgColor indexed="64"/>
      </patternFill>
    </fill>
    <fill>
      <patternFill patternType="solid">
        <fgColor rgb="FFF4B084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8" fontId="4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8" fontId="5" fillId="0" borderId="6" xfId="0" applyNumberFormat="1" applyFont="1" applyBorder="1" applyAlignment="1">
      <alignment horizontal="center"/>
    </xf>
    <xf numFmtId="8" fontId="5" fillId="0" borderId="9" xfId="0" applyNumberFormat="1" applyFont="1" applyBorder="1" applyAlignment="1">
      <alignment horizontal="center"/>
    </xf>
    <xf numFmtId="8" fontId="5" fillId="0" borderId="7" xfId="0" applyNumberFormat="1" applyFont="1" applyBorder="1" applyAlignment="1">
      <alignment horizontal="center"/>
    </xf>
    <xf numFmtId="8" fontId="5" fillId="0" borderId="15" xfId="0" applyNumberFormat="1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6" fillId="4" borderId="4" xfId="0" applyFont="1" applyFill="1" applyBorder="1"/>
    <xf numFmtId="8" fontId="6" fillId="4" borderId="4" xfId="0" applyNumberFormat="1" applyFont="1" applyFill="1" applyBorder="1" applyAlignment="1">
      <alignment horizontal="right" vertical="center"/>
    </xf>
    <xf numFmtId="8" fontId="6" fillId="4" borderId="9" xfId="0" applyNumberFormat="1" applyFont="1" applyFill="1" applyBorder="1" applyAlignment="1">
      <alignment horizontal="right" vertical="center"/>
    </xf>
    <xf numFmtId="8" fontId="7" fillId="4" borderId="4" xfId="1" applyNumberFormat="1" applyFont="1" applyFill="1" applyBorder="1"/>
    <xf numFmtId="0" fontId="3" fillId="4" borderId="12" xfId="0" applyFont="1" applyFill="1" applyBorder="1" applyAlignment="1">
      <alignment horizontal="center"/>
    </xf>
    <xf numFmtId="10" fontId="7" fillId="4" borderId="13" xfId="0" applyNumberFormat="1" applyFont="1" applyFill="1" applyBorder="1" applyAlignment="1">
      <alignment horizontal="right"/>
    </xf>
    <xf numFmtId="0" fontId="3" fillId="4" borderId="14" xfId="0" applyFont="1" applyFill="1" applyBorder="1" applyAlignment="1">
      <alignment horizontal="center"/>
    </xf>
    <xf numFmtId="0" fontId="6" fillId="4" borderId="9" xfId="0" applyFont="1" applyFill="1" applyBorder="1"/>
    <xf numFmtId="10" fontId="7" fillId="4" borderId="15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5" fillId="0" borderId="0" xfId="0" applyFont="1"/>
    <xf numFmtId="8" fontId="5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1" xfId="0" applyFont="1" applyBorder="1"/>
    <xf numFmtId="10" fontId="3" fillId="3" borderId="3" xfId="0" applyNumberFormat="1" applyFont="1" applyFill="1" applyBorder="1" applyAlignment="1">
      <alignment horizontal="right"/>
    </xf>
    <xf numFmtId="8" fontId="3" fillId="0" borderId="6" xfId="1" applyNumberFormat="1" applyFont="1" applyBorder="1"/>
    <xf numFmtId="14" fontId="8" fillId="0" borderId="12" xfId="0" applyNumberFormat="1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8" fontId="6" fillId="0" borderId="9" xfId="0" applyNumberFormat="1" applyFont="1" applyBorder="1" applyAlignment="1">
      <alignment horizontal="right" vertical="center"/>
    </xf>
    <xf numFmtId="10" fontId="7" fillId="0" borderId="9" xfId="0" applyNumberFormat="1" applyFont="1" applyBorder="1" applyAlignment="1">
      <alignment horizontal="right"/>
    </xf>
    <xf numFmtId="8" fontId="3" fillId="0" borderId="10" xfId="1" applyNumberFormat="1" applyFont="1" applyBorder="1"/>
    <xf numFmtId="8" fontId="3" fillId="0" borderId="3" xfId="1" applyNumberFormat="1" applyFont="1" applyBorder="1"/>
    <xf numFmtId="0" fontId="5" fillId="3" borderId="3" xfId="0" applyFont="1" applyFill="1" applyBorder="1" applyAlignment="1">
      <alignment horizontal="center"/>
    </xf>
    <xf numFmtId="8" fontId="5" fillId="2" borderId="3" xfId="2" applyNumberFormat="1" applyFont="1" applyFill="1" applyBorder="1"/>
    <xf numFmtId="8" fontId="3" fillId="0" borderId="3" xfId="1" applyNumberFormat="1" applyFont="1" applyBorder="1" applyAlignment="1">
      <alignment horizontal="right"/>
    </xf>
    <xf numFmtId="10" fontId="3" fillId="0" borderId="8" xfId="0" applyNumberFormat="1" applyFont="1" applyBorder="1" applyAlignment="1">
      <alignment horizontal="right"/>
    </xf>
    <xf numFmtId="8" fontId="3" fillId="0" borderId="4" xfId="1" applyNumberFormat="1" applyFont="1" applyBorder="1"/>
    <xf numFmtId="0" fontId="9" fillId="0" borderId="4" xfId="0" applyFont="1" applyBorder="1" applyAlignment="1">
      <alignment horizontal="center" vertical="center"/>
    </xf>
    <xf numFmtId="8" fontId="6" fillId="0" borderId="4" xfId="0" applyNumberFormat="1" applyFont="1" applyBorder="1" applyAlignment="1">
      <alignment horizontal="right" vertical="center"/>
    </xf>
    <xf numFmtId="10" fontId="7" fillId="0" borderId="4" xfId="0" applyNumberFormat="1" applyFont="1" applyBorder="1" applyAlignment="1">
      <alignment horizontal="right"/>
    </xf>
    <xf numFmtId="0" fontId="9" fillId="0" borderId="4" xfId="0" applyFont="1" applyBorder="1" applyAlignment="1">
      <alignment vertical="center"/>
    </xf>
    <xf numFmtId="14" fontId="6" fillId="0" borderId="12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14" fontId="6" fillId="0" borderId="14" xfId="0" applyNumberFormat="1" applyFont="1" applyBorder="1" applyAlignment="1">
      <alignment vertical="center"/>
    </xf>
    <xf numFmtId="8" fontId="3" fillId="0" borderId="9" xfId="1" applyNumberFormat="1" applyFont="1" applyBorder="1"/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5" fillId="3" borderId="6" xfId="0" applyFont="1" applyFill="1" applyBorder="1" applyAlignment="1">
      <alignment horizontal="center"/>
    </xf>
    <xf numFmtId="8" fontId="5" fillId="2" borderId="6" xfId="2" applyNumberFormat="1" applyFont="1" applyFill="1" applyBorder="1"/>
    <xf numFmtId="10" fontId="3" fillId="3" borderId="4" xfId="0" applyNumberFormat="1" applyFont="1" applyFill="1" applyBorder="1" applyAlignment="1">
      <alignment horizontal="right"/>
    </xf>
    <xf numFmtId="14" fontId="9" fillId="0" borderId="12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14" fontId="9" fillId="0" borderId="14" xfId="0" applyNumberFormat="1" applyFont="1" applyBorder="1" applyAlignment="1">
      <alignment vertical="center"/>
    </xf>
    <xf numFmtId="0" fontId="9" fillId="0" borderId="9" xfId="0" applyFont="1" applyBorder="1" applyAlignment="1">
      <alignment vertical="center"/>
    </xf>
    <xf numFmtId="10" fontId="5" fillId="0" borderId="0" xfId="0" applyNumberFormat="1" applyFont="1"/>
    <xf numFmtId="14" fontId="8" fillId="0" borderId="14" xfId="0" applyNumberFormat="1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14" fontId="8" fillId="0" borderId="16" xfId="0" applyNumberFormat="1" applyFont="1" applyBorder="1" applyAlignment="1">
      <alignment vertical="center"/>
    </xf>
    <xf numFmtId="8" fontId="3" fillId="0" borderId="11" xfId="1" applyNumberFormat="1" applyFont="1" applyBorder="1"/>
    <xf numFmtId="0" fontId="8" fillId="0" borderId="11" xfId="0" applyFont="1" applyBorder="1" applyAlignment="1">
      <alignment horizontal="center" vertical="center"/>
    </xf>
    <xf numFmtId="8" fontId="6" fillId="0" borderId="11" xfId="0" applyNumberFormat="1" applyFont="1" applyBorder="1" applyAlignment="1">
      <alignment horizontal="right" vertical="center"/>
    </xf>
    <xf numFmtId="10" fontId="7" fillId="0" borderId="11" xfId="0" applyNumberFormat="1" applyFont="1" applyBorder="1" applyAlignment="1">
      <alignment horizontal="right"/>
    </xf>
    <xf numFmtId="8" fontId="3" fillId="4" borderId="6" xfId="1" applyNumberFormat="1" applyFont="1" applyFill="1" applyBorder="1"/>
    <xf numFmtId="8" fontId="3" fillId="0" borderId="22" xfId="1" applyNumberFormat="1" applyFont="1" applyBorder="1"/>
    <xf numFmtId="14" fontId="9" fillId="0" borderId="16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10" fontId="3" fillId="3" borderId="7" xfId="0" applyNumberFormat="1" applyFont="1" applyFill="1" applyBorder="1" applyAlignment="1">
      <alignment horizontal="right"/>
    </xf>
    <xf numFmtId="10" fontId="7" fillId="0" borderId="13" xfId="0" applyNumberFormat="1" applyFont="1" applyBorder="1" applyAlignment="1">
      <alignment horizontal="right"/>
    </xf>
    <xf numFmtId="8" fontId="3" fillId="0" borderId="23" xfId="1" applyNumberFormat="1" applyFont="1" applyBorder="1"/>
    <xf numFmtId="8" fontId="3" fillId="0" borderId="19" xfId="1" applyNumberFormat="1" applyFont="1" applyBorder="1"/>
    <xf numFmtId="0" fontId="5" fillId="0" borderId="0" xfId="0" applyFont="1" applyAlignment="1">
      <alignment horizontal="right"/>
    </xf>
    <xf numFmtId="14" fontId="6" fillId="0" borderId="14" xfId="0" applyNumberFormat="1" applyFont="1" applyFill="1" applyBorder="1" applyAlignment="1">
      <alignment vertical="center"/>
    </xf>
    <xf numFmtId="8" fontId="3" fillId="0" borderId="9" xfId="1" applyNumberFormat="1" applyFont="1" applyFill="1" applyBorder="1"/>
    <xf numFmtId="0" fontId="6" fillId="0" borderId="9" xfId="0" applyFont="1" applyFill="1" applyBorder="1" applyAlignment="1">
      <alignment horizontal="center" vertical="center"/>
    </xf>
    <xf numFmtId="8" fontId="6" fillId="0" borderId="9" xfId="0" applyNumberFormat="1" applyFont="1" applyFill="1" applyBorder="1" applyAlignment="1">
      <alignment horizontal="right" vertical="center"/>
    </xf>
    <xf numFmtId="6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/>
    <xf numFmtId="8" fontId="5" fillId="2" borderId="0" xfId="2" applyNumberFormat="1" applyFont="1" applyFill="1" applyBorder="1"/>
    <xf numFmtId="0" fontId="5" fillId="0" borderId="0" xfId="0" applyFont="1" applyFill="1" applyBorder="1" applyAlignment="1">
      <alignment horizontal="right" wrapText="1"/>
    </xf>
    <xf numFmtId="8" fontId="5" fillId="0" borderId="0" xfId="0" applyNumberFormat="1" applyFont="1" applyFill="1" applyBorder="1"/>
    <xf numFmtId="0" fontId="6" fillId="0" borderId="11" xfId="0" applyFont="1" applyBorder="1" applyAlignment="1">
      <alignment horizontal="center" vertical="center"/>
    </xf>
    <xf numFmtId="10" fontId="7" fillId="0" borderId="17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0" xfId="0" applyFont="1" applyBorder="1" applyAlignment="1">
      <alignment horizontal="right" wrapText="1"/>
    </xf>
    <xf numFmtId="8" fontId="5" fillId="2" borderId="20" xfId="2" applyNumberFormat="1" applyFont="1" applyFill="1" applyBorder="1"/>
    <xf numFmtId="0" fontId="5" fillId="0" borderId="20" xfId="0" applyFont="1" applyBorder="1" applyAlignment="1">
      <alignment horizontal="left"/>
    </xf>
    <xf numFmtId="0" fontId="5" fillId="0" borderId="20" xfId="0" applyFont="1" applyBorder="1"/>
    <xf numFmtId="8" fontId="5" fillId="0" borderId="20" xfId="0" applyNumberFormat="1" applyFont="1" applyBorder="1"/>
    <xf numFmtId="0" fontId="5" fillId="0" borderId="21" xfId="0" applyFont="1" applyBorder="1" applyAlignment="1">
      <alignment horizontal="right" wrapText="1"/>
    </xf>
    <xf numFmtId="8" fontId="5" fillId="0" borderId="21" xfId="0" applyNumberFormat="1" applyFont="1" applyBorder="1"/>
    <xf numFmtId="8" fontId="5" fillId="2" borderId="21" xfId="2" applyNumberFormat="1" applyFont="1" applyFill="1" applyBorder="1"/>
    <xf numFmtId="0" fontId="5" fillId="0" borderId="21" xfId="0" applyFont="1" applyBorder="1" applyAlignment="1">
      <alignment horizontal="right"/>
    </xf>
    <xf numFmtId="8" fontId="10" fillId="0" borderId="20" xfId="0" applyNumberFormat="1" applyFont="1" applyFill="1" applyBorder="1"/>
    <xf numFmtId="8" fontId="12" fillId="0" borderId="21" xfId="0" applyNumberFormat="1" applyFont="1" applyBorder="1"/>
    <xf numFmtId="0" fontId="12" fillId="0" borderId="0" xfId="0" applyFont="1"/>
    <xf numFmtId="8" fontId="12" fillId="0" borderId="0" xfId="0" applyNumberFormat="1" applyFont="1"/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5" fillId="0" borderId="25" xfId="0" applyFont="1" applyBorder="1"/>
    <xf numFmtId="0" fontId="5" fillId="0" borderId="24" xfId="0" applyFont="1" applyBorder="1"/>
    <xf numFmtId="0" fontId="5" fillId="0" borderId="26" xfId="0" applyFont="1" applyBorder="1"/>
    <xf numFmtId="0" fontId="5" fillId="0" borderId="27" xfId="0" applyFont="1" applyBorder="1"/>
    <xf numFmtId="14" fontId="6" fillId="0" borderId="14" xfId="0" applyNumberFormat="1" applyFont="1" applyBorder="1" applyAlignment="1">
      <alignment horizontal="right" vertical="center"/>
    </xf>
    <xf numFmtId="0" fontId="12" fillId="0" borderId="21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12" fillId="0" borderId="28" xfId="0" applyFont="1" applyBorder="1"/>
    <xf numFmtId="0" fontId="11" fillId="0" borderId="29" xfId="0" applyFont="1" applyBorder="1" applyAlignment="1">
      <alignment horizontal="center" wrapText="1"/>
    </xf>
    <xf numFmtId="8" fontId="12" fillId="0" borderId="30" xfId="0" applyNumberFormat="1" applyFont="1" applyBorder="1" applyAlignment="1">
      <alignment horizontal="center"/>
    </xf>
    <xf numFmtId="8" fontId="12" fillId="0" borderId="31" xfId="0" applyNumberFormat="1" applyFont="1" applyBorder="1" applyAlignment="1">
      <alignment horizontal="center"/>
    </xf>
    <xf numFmtId="8" fontId="12" fillId="0" borderId="32" xfId="1" applyNumberFormat="1" applyFont="1" applyBorder="1"/>
    <xf numFmtId="0" fontId="3" fillId="0" borderId="33" xfId="0" applyFont="1" applyBorder="1"/>
    <xf numFmtId="0" fontId="3" fillId="0" borderId="34" xfId="0" applyFont="1" applyBorder="1" applyAlignment="1">
      <alignment horizontal="center" wrapText="1"/>
    </xf>
    <xf numFmtId="8" fontId="5" fillId="0" borderId="22" xfId="0" applyNumberFormat="1" applyFont="1" applyBorder="1" applyAlignment="1">
      <alignment horizontal="center"/>
    </xf>
    <xf numFmtId="8" fontId="5" fillId="0" borderId="35" xfId="0" applyNumberFormat="1" applyFont="1" applyBorder="1" applyAlignment="1">
      <alignment horizontal="center"/>
    </xf>
    <xf numFmtId="8" fontId="3" fillId="0" borderId="27" xfId="1" applyNumberFormat="1" applyFont="1" applyBorder="1"/>
    <xf numFmtId="8" fontId="5" fillId="0" borderId="5" xfId="0" applyNumberFormat="1" applyFont="1" applyBorder="1" applyAlignment="1">
      <alignment horizontal="center"/>
    </xf>
    <xf numFmtId="8" fontId="5" fillId="0" borderId="14" xfId="0" applyNumberFormat="1" applyFont="1" applyBorder="1" applyAlignment="1">
      <alignment horizontal="center"/>
    </xf>
    <xf numFmtId="8" fontId="5" fillId="2" borderId="18" xfId="2" applyNumberFormat="1" applyFont="1" applyFill="1" applyBorder="1"/>
    <xf numFmtId="0" fontId="3" fillId="0" borderId="36" xfId="0" applyFont="1" applyBorder="1" applyAlignment="1">
      <alignment horizontal="center"/>
    </xf>
    <xf numFmtId="8" fontId="6" fillId="0" borderId="12" xfId="0" applyNumberFormat="1" applyFont="1" applyBorder="1" applyAlignment="1">
      <alignment horizontal="right" vertical="center"/>
    </xf>
    <xf numFmtId="14" fontId="8" fillId="0" borderId="37" xfId="0" applyNumberFormat="1" applyFont="1" applyBorder="1" applyAlignment="1">
      <alignment vertical="center"/>
    </xf>
    <xf numFmtId="14" fontId="6" fillId="0" borderId="37" xfId="0" applyNumberFormat="1" applyFont="1" applyBorder="1" applyAlignment="1">
      <alignment vertical="center"/>
    </xf>
    <xf numFmtId="8" fontId="6" fillId="0" borderId="14" xfId="0" applyNumberFormat="1" applyFont="1" applyBorder="1" applyAlignment="1">
      <alignment horizontal="right" vertical="center"/>
    </xf>
    <xf numFmtId="14" fontId="6" fillId="0" borderId="38" xfId="0" applyNumberFormat="1" applyFont="1" applyBorder="1" applyAlignment="1">
      <alignment vertical="center"/>
    </xf>
    <xf numFmtId="8" fontId="5" fillId="2" borderId="5" xfId="2" applyNumberFormat="1" applyFont="1" applyFill="1" applyBorder="1"/>
    <xf numFmtId="0" fontId="3" fillId="0" borderId="39" xfId="0" applyFont="1" applyBorder="1" applyAlignment="1">
      <alignment horizontal="center"/>
    </xf>
    <xf numFmtId="14" fontId="9" fillId="0" borderId="37" xfId="0" applyNumberFormat="1" applyFont="1" applyBorder="1" applyAlignment="1">
      <alignment vertical="center"/>
    </xf>
    <xf numFmtId="14" fontId="9" fillId="0" borderId="38" xfId="0" applyNumberFormat="1" applyFont="1" applyBorder="1" applyAlignment="1">
      <alignment vertical="center"/>
    </xf>
    <xf numFmtId="14" fontId="6" fillId="0" borderId="38" xfId="0" applyNumberFormat="1" applyFont="1" applyBorder="1" applyAlignment="1">
      <alignment horizontal="right" vertical="center"/>
    </xf>
    <xf numFmtId="14" fontId="8" fillId="0" borderId="38" xfId="0" applyNumberFormat="1" applyFont="1" applyBorder="1" applyAlignment="1">
      <alignment vertical="center"/>
    </xf>
    <xf numFmtId="8" fontId="6" fillId="0" borderId="14" xfId="0" applyNumberFormat="1" applyFont="1" applyFill="1" applyBorder="1" applyAlignment="1">
      <alignment horizontal="right" vertical="center"/>
    </xf>
    <xf numFmtId="14" fontId="6" fillId="0" borderId="38" xfId="0" applyNumberFormat="1" applyFont="1" applyFill="1" applyBorder="1" applyAlignment="1">
      <alignment vertical="center"/>
    </xf>
    <xf numFmtId="8" fontId="6" fillId="0" borderId="16" xfId="0" applyNumberFormat="1" applyFont="1" applyBorder="1" applyAlignment="1">
      <alignment horizontal="right" vertical="center"/>
    </xf>
    <xf numFmtId="14" fontId="8" fillId="0" borderId="40" xfId="0" applyNumberFormat="1" applyFont="1" applyBorder="1" applyAlignment="1">
      <alignment vertical="center"/>
    </xf>
    <xf numFmtId="0" fontId="3" fillId="4" borderId="39" xfId="0" applyFont="1" applyFill="1" applyBorder="1" applyAlignment="1">
      <alignment horizontal="center"/>
    </xf>
    <xf numFmtId="14" fontId="9" fillId="0" borderId="40" xfId="0" applyNumberFormat="1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41" xfId="0" applyFont="1" applyBorder="1" applyAlignment="1">
      <alignment vertical="center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8A3E"/>
      <color rgb="FF00823B"/>
      <color rgb="FFFF0000"/>
      <color rgb="FFD2ECB6"/>
      <color rgb="FF81DEFF"/>
      <color rgb="FFF4B084"/>
      <color rgb="FFCDACE6"/>
      <color rgb="FF97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69273</xdr:colOff>
      <xdr:row>1</xdr:row>
      <xdr:rowOff>14942</xdr:rowOff>
    </xdr:from>
    <xdr:to>
      <xdr:col>0</xdr:col>
      <xdr:colOff>3513214</xdr:colOff>
      <xdr:row>7</xdr:row>
      <xdr:rowOff>286970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13BF4B-BF42-4236-8486-E5A684E68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73" y="2208578"/>
          <a:ext cx="3443941" cy="18191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179115</xdr:colOff>
      <xdr:row>0</xdr:row>
      <xdr:rowOff>1686294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EBC8D75-DE58-4D43-8516-0D56477C5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115892" cy="1686294"/>
        </a:xfrm>
        <a:prstGeom prst="rect">
          <a:avLst/>
        </a:prstGeom>
      </xdr:spPr>
    </xdr:pic>
    <xdr:clientData/>
  </xdr:twoCellAnchor>
  <xdr:twoCellAnchor editAs="oneCell">
    <xdr:from>
      <xdr:col>0</xdr:col>
      <xdr:colOff>7937</xdr:colOff>
      <xdr:row>9</xdr:row>
      <xdr:rowOff>124619</xdr:rowOff>
    </xdr:from>
    <xdr:to>
      <xdr:col>0</xdr:col>
      <xdr:colOff>4718758</xdr:colOff>
      <xdr:row>12</xdr:row>
      <xdr:rowOff>153193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7E2B69-71F9-46AB-9E80-2872CF5C2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7" y="5357019"/>
          <a:ext cx="4710821" cy="7080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257968</xdr:rowOff>
    </xdr:from>
    <xdr:to>
      <xdr:col>0</xdr:col>
      <xdr:colOff>3959502</xdr:colOff>
      <xdr:row>25</xdr:row>
      <xdr:rowOff>96214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312A5E-060E-485E-A000-14DBD46C1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442868"/>
          <a:ext cx="3959502" cy="3114846"/>
        </a:xfrm>
        <a:prstGeom prst="rect">
          <a:avLst/>
        </a:prstGeom>
      </xdr:spPr>
    </xdr:pic>
    <xdr:clientData/>
  </xdr:twoCellAnchor>
  <xdr:twoCellAnchor editAs="oneCell">
    <xdr:from>
      <xdr:col>0</xdr:col>
      <xdr:colOff>3886200</xdr:colOff>
      <xdr:row>13</xdr:row>
      <xdr:rowOff>184150</xdr:rowOff>
    </xdr:from>
    <xdr:to>
      <xdr:col>0</xdr:col>
      <xdr:colOff>4584739</xdr:colOff>
      <xdr:row>25</xdr:row>
      <xdr:rowOff>32338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6C32652-56C6-4D8B-8F71-0ED1201D3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86200" y="6369050"/>
          <a:ext cx="698539" cy="3124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T110"/>
  <sheetViews>
    <sheetView tabSelected="1" zoomScale="40" zoomScaleNormal="40" workbookViewId="0">
      <selection activeCell="C2" sqref="C2"/>
    </sheetView>
  </sheetViews>
  <sheetFormatPr defaultColWidth="8.7109375" defaultRowHeight="20.25" x14ac:dyDescent="0.35"/>
  <cols>
    <col min="1" max="1" width="67.7109375" style="31" customWidth="1"/>
    <col min="2" max="2" width="3" style="31" customWidth="1"/>
    <col min="3" max="3" width="17" style="31" customWidth="1"/>
    <col min="4" max="4" width="14.7109375" style="31" hidden="1" customWidth="1"/>
    <col min="5" max="5" width="19.28515625" style="31" customWidth="1"/>
    <col min="6" max="6" width="17" style="90" customWidth="1"/>
    <col min="7" max="7" width="18.28515625" style="31" customWidth="1"/>
    <col min="8" max="8" width="24.5703125" style="31" bestFit="1" customWidth="1"/>
    <col min="9" max="9" width="14.5703125" style="31" customWidth="1"/>
    <col min="10" max="11" width="16" style="31" bestFit="1" customWidth="1"/>
    <col min="12" max="12" width="17.7109375" style="116" bestFit="1" customWidth="1"/>
    <col min="13" max="13" width="17.7109375" style="31" bestFit="1" customWidth="1"/>
    <col min="14" max="14" width="11.140625" style="31" customWidth="1"/>
    <col min="15" max="15" width="14.42578125" style="31" bestFit="1" customWidth="1"/>
    <col min="16" max="16" width="14.7109375" style="31" customWidth="1"/>
    <col min="17" max="17" width="9.7109375" style="31" customWidth="1"/>
    <col min="18" max="18" width="9.28515625" style="31" bestFit="1" customWidth="1"/>
    <col min="19" max="19" width="8.7109375" style="31" customWidth="1"/>
    <col min="20" max="16384" width="8.7109375" style="31"/>
  </cols>
  <sheetData>
    <row r="1" spans="1:18" ht="172.9" customHeight="1" x14ac:dyDescent="0.35"/>
    <row r="2" spans="1:18" ht="16.5" customHeight="1" x14ac:dyDescent="0.35">
      <c r="C2" s="1" t="s">
        <v>23</v>
      </c>
      <c r="D2" s="30"/>
    </row>
    <row r="3" spans="1:18" x14ac:dyDescent="0.35">
      <c r="C3" s="1" t="s">
        <v>62</v>
      </c>
      <c r="D3" s="30"/>
      <c r="J3" s="32"/>
    </row>
    <row r="4" spans="1:18" x14ac:dyDescent="0.35">
      <c r="C4" s="1" t="s">
        <v>63</v>
      </c>
      <c r="D4" s="30"/>
      <c r="J4" s="32"/>
    </row>
    <row r="5" spans="1:18" x14ac:dyDescent="0.35">
      <c r="D5" s="33"/>
      <c r="J5" s="32"/>
    </row>
    <row r="6" spans="1:18" x14ac:dyDescent="0.35">
      <c r="C6" s="2"/>
      <c r="D6" s="34"/>
      <c r="G6" s="96" t="s">
        <v>48</v>
      </c>
      <c r="H6" s="96" t="s">
        <v>49</v>
      </c>
    </row>
    <row r="7" spans="1:18" ht="21" thickBot="1" x14ac:dyDescent="0.4">
      <c r="C7" s="1" t="s">
        <v>22</v>
      </c>
      <c r="D7" s="35"/>
      <c r="G7" s="95">
        <v>178000</v>
      </c>
      <c r="H7" s="95">
        <v>1066500</v>
      </c>
    </row>
    <row r="8" spans="1:18" ht="66.75" x14ac:dyDescent="0.35">
      <c r="C8" s="162" t="s">
        <v>67</v>
      </c>
      <c r="D8" s="162" t="s">
        <v>34</v>
      </c>
      <c r="E8" s="160" t="s">
        <v>42</v>
      </c>
      <c r="F8" s="26"/>
      <c r="G8" s="3"/>
      <c r="H8" s="3"/>
      <c r="I8" s="162" t="s">
        <v>16</v>
      </c>
      <c r="J8" s="28" t="s">
        <v>35</v>
      </c>
      <c r="K8" s="36"/>
      <c r="L8" s="127"/>
      <c r="M8" s="3"/>
      <c r="N8" s="160" t="s">
        <v>39</v>
      </c>
      <c r="O8" s="118"/>
      <c r="P8" s="132"/>
      <c r="Q8" s="36"/>
      <c r="R8" s="36"/>
    </row>
    <row r="9" spans="1:18" ht="49.9" customHeight="1" thickBot="1" x14ac:dyDescent="0.35">
      <c r="A9" s="122"/>
      <c r="C9" s="163"/>
      <c r="D9" s="163"/>
      <c r="E9" s="161"/>
      <c r="F9" s="27" t="s">
        <v>50</v>
      </c>
      <c r="G9" s="4" t="s">
        <v>55</v>
      </c>
      <c r="H9" s="4" t="s">
        <v>40</v>
      </c>
      <c r="I9" s="163"/>
      <c r="J9" s="5">
        <f>J105</f>
        <v>-1183367.47</v>
      </c>
      <c r="K9" s="29" t="s">
        <v>17</v>
      </c>
      <c r="L9" s="128" t="s">
        <v>65</v>
      </c>
      <c r="M9" s="4" t="s">
        <v>18</v>
      </c>
      <c r="N9" s="161"/>
      <c r="O9" s="119" t="s">
        <v>68</v>
      </c>
      <c r="P9" s="133" t="s">
        <v>19</v>
      </c>
      <c r="Q9" s="29" t="s">
        <v>20</v>
      </c>
      <c r="R9" s="29" t="s">
        <v>21</v>
      </c>
    </row>
    <row r="10" spans="1:18" ht="15" customHeight="1" x14ac:dyDescent="0.35">
      <c r="A10" s="120"/>
      <c r="B10" s="121"/>
      <c r="C10" s="6" t="s">
        <v>37</v>
      </c>
      <c r="D10" s="7"/>
      <c r="E10" s="45"/>
      <c r="F10" s="38"/>
      <c r="G10" s="38"/>
      <c r="H10" s="38">
        <v>-120000</v>
      </c>
      <c r="I10" s="8"/>
      <c r="J10" s="38">
        <v>-120000</v>
      </c>
      <c r="K10" s="12" t="s">
        <v>38</v>
      </c>
      <c r="L10" s="129"/>
      <c r="M10" s="137" t="s">
        <v>38</v>
      </c>
      <c r="N10" s="12" t="s">
        <v>38</v>
      </c>
      <c r="O10" s="14"/>
      <c r="P10" s="134" t="s">
        <v>38</v>
      </c>
      <c r="Q10" s="12" t="s">
        <v>38</v>
      </c>
      <c r="R10" s="14" t="s">
        <v>38</v>
      </c>
    </row>
    <row r="11" spans="1:18" ht="16.899999999999999" customHeight="1" thickBot="1" x14ac:dyDescent="0.4">
      <c r="A11" s="120"/>
      <c r="B11" s="121"/>
      <c r="C11" s="39">
        <v>41899</v>
      </c>
      <c r="D11" s="9"/>
      <c r="E11" s="40" t="s">
        <v>26</v>
      </c>
      <c r="F11" s="41">
        <v>-120000</v>
      </c>
      <c r="G11" s="41"/>
      <c r="H11" s="41"/>
      <c r="I11" s="42"/>
      <c r="J11" s="43"/>
      <c r="K11" s="13" t="s">
        <v>38</v>
      </c>
      <c r="L11" s="130"/>
      <c r="M11" s="138" t="s">
        <v>38</v>
      </c>
      <c r="N11" s="13" t="s">
        <v>38</v>
      </c>
      <c r="O11" s="15"/>
      <c r="P11" s="135" t="s">
        <v>38</v>
      </c>
      <c r="Q11" s="13" t="s">
        <v>38</v>
      </c>
      <c r="R11" s="15" t="s">
        <v>38</v>
      </c>
    </row>
    <row r="12" spans="1:18" ht="21" thickBot="1" x14ac:dyDescent="0.4">
      <c r="A12" s="120"/>
      <c r="B12" s="121"/>
      <c r="C12" s="10" t="s">
        <v>7</v>
      </c>
      <c r="D12" s="44">
        <v>70000</v>
      </c>
      <c r="E12" s="45"/>
      <c r="F12" s="46"/>
      <c r="G12" s="46"/>
      <c r="H12" s="46">
        <v>70000</v>
      </c>
      <c r="I12" s="37">
        <f>H12/$F$100</f>
        <v>5.3537284894837479E-2</v>
      </c>
      <c r="J12" s="44">
        <f>+$J9*I12</f>
        <v>-63354.28137667304</v>
      </c>
      <c r="K12" s="44">
        <f>SUM(J12:J12)</f>
        <v>-63354.28137667304</v>
      </c>
      <c r="L12" s="131">
        <f>H12+K12</f>
        <v>6645.7186233269604</v>
      </c>
      <c r="M12" s="139">
        <f>L12</f>
        <v>6645.7186233269604</v>
      </c>
      <c r="N12" s="45" t="s">
        <v>24</v>
      </c>
      <c r="O12" s="140" t="s">
        <v>7</v>
      </c>
      <c r="P12" s="136">
        <f>K12</f>
        <v>-63354.28137667304</v>
      </c>
      <c r="Q12" s="47">
        <v>0</v>
      </c>
      <c r="R12" s="48">
        <f>I12</f>
        <v>5.3537284894837479E-2</v>
      </c>
    </row>
    <row r="13" spans="1:18" ht="21" thickBot="1" x14ac:dyDescent="0.4">
      <c r="A13" s="120"/>
      <c r="B13" s="121"/>
      <c r="C13" s="39">
        <v>42423</v>
      </c>
      <c r="D13" s="49"/>
      <c r="E13" s="50" t="s">
        <v>29</v>
      </c>
      <c r="F13" s="51">
        <v>17500</v>
      </c>
      <c r="G13" s="51"/>
      <c r="H13" s="51">
        <v>17500</v>
      </c>
      <c r="I13" s="52"/>
      <c r="J13" s="44"/>
      <c r="K13" s="38"/>
      <c r="L13" s="131"/>
      <c r="M13" s="141"/>
      <c r="N13" s="53"/>
      <c r="O13" s="142"/>
      <c r="P13" s="136">
        <f t="shared" ref="P13:P76" si="0">K13</f>
        <v>0</v>
      </c>
      <c r="Q13" s="47">
        <v>0</v>
      </c>
      <c r="R13" s="48"/>
    </row>
    <row r="14" spans="1:18" ht="21" thickBot="1" x14ac:dyDescent="0.4">
      <c r="A14" s="120"/>
      <c r="B14" s="121"/>
      <c r="C14" s="54">
        <v>42769</v>
      </c>
      <c r="D14" s="49"/>
      <c r="E14" s="55" t="s">
        <v>29</v>
      </c>
      <c r="F14" s="51">
        <v>17500</v>
      </c>
      <c r="G14" s="51"/>
      <c r="H14" s="51">
        <v>17500</v>
      </c>
      <c r="I14" s="52"/>
      <c r="J14" s="44"/>
      <c r="K14" s="38"/>
      <c r="L14" s="131"/>
      <c r="M14" s="141"/>
      <c r="N14" s="56"/>
      <c r="O14" s="143"/>
      <c r="P14" s="136">
        <f t="shared" si="0"/>
        <v>0</v>
      </c>
      <c r="Q14" s="47">
        <v>0</v>
      </c>
      <c r="R14" s="48"/>
    </row>
    <row r="15" spans="1:18" ht="21" thickBot="1" x14ac:dyDescent="0.4">
      <c r="A15" s="120"/>
      <c r="B15" s="121"/>
      <c r="C15" s="54">
        <v>43074</v>
      </c>
      <c r="D15" s="49"/>
      <c r="E15" s="55" t="s">
        <v>24</v>
      </c>
      <c r="F15" s="51">
        <v>17500</v>
      </c>
      <c r="G15" s="51"/>
      <c r="H15" s="51">
        <v>17500</v>
      </c>
      <c r="I15" s="52"/>
      <c r="J15" s="44"/>
      <c r="K15" s="38"/>
      <c r="L15" s="131"/>
      <c r="M15" s="141"/>
      <c r="N15" s="57"/>
      <c r="O15" s="143"/>
      <c r="P15" s="136">
        <f t="shared" si="0"/>
        <v>0</v>
      </c>
      <c r="Q15" s="47">
        <v>0</v>
      </c>
      <c r="R15" s="48"/>
    </row>
    <row r="16" spans="1:18" ht="21" thickBot="1" x14ac:dyDescent="0.4">
      <c r="A16" s="120"/>
      <c r="B16" s="121"/>
      <c r="C16" s="58">
        <v>43413</v>
      </c>
      <c r="D16" s="59"/>
      <c r="E16" s="60" t="s">
        <v>24</v>
      </c>
      <c r="F16" s="41">
        <v>17500</v>
      </c>
      <c r="G16" s="41"/>
      <c r="H16" s="41">
        <v>17500</v>
      </c>
      <c r="I16" s="52"/>
      <c r="J16" s="44"/>
      <c r="K16" s="38"/>
      <c r="L16" s="131"/>
      <c r="M16" s="144"/>
      <c r="N16" s="61"/>
      <c r="O16" s="145"/>
      <c r="P16" s="136">
        <f t="shared" si="0"/>
        <v>0</v>
      </c>
      <c r="Q16" s="47">
        <v>0</v>
      </c>
      <c r="R16" s="48"/>
    </row>
    <row r="17" spans="1:20" ht="21" thickBot="1" x14ac:dyDescent="0.4">
      <c r="A17" s="120"/>
      <c r="B17" s="121"/>
      <c r="C17" s="11" t="s">
        <v>0</v>
      </c>
      <c r="D17" s="38">
        <v>30000</v>
      </c>
      <c r="E17" s="62"/>
      <c r="F17" s="63"/>
      <c r="G17" s="63">
        <v>20000</v>
      </c>
      <c r="H17" s="63">
        <v>30000</v>
      </c>
      <c r="I17" s="64">
        <f>H17/$F$100</f>
        <v>2.2944550669216062E-2</v>
      </c>
      <c r="J17" s="44">
        <f>+$J9*I17</f>
        <v>-27151.834875717017</v>
      </c>
      <c r="K17" s="38">
        <f t="shared" ref="K17:K77" si="1">SUM(J17:J17)</f>
        <v>-27151.834875717017</v>
      </c>
      <c r="L17" s="131">
        <f t="shared" ref="L17:L75" si="2">H17+K17</f>
        <v>2848.165124282983</v>
      </c>
      <c r="M17" s="146">
        <f t="shared" ref="M17:M75" si="3">L17</f>
        <v>2848.165124282983</v>
      </c>
      <c r="N17" s="45" t="s">
        <v>24</v>
      </c>
      <c r="O17" s="147" t="s">
        <v>0</v>
      </c>
      <c r="P17" s="136">
        <f t="shared" si="0"/>
        <v>-27151.834875717017</v>
      </c>
      <c r="Q17" s="47">
        <v>0</v>
      </c>
      <c r="R17" s="48">
        <f>I17</f>
        <v>2.2944550669216062E-2</v>
      </c>
    </row>
    <row r="18" spans="1:20" ht="21" thickBot="1" x14ac:dyDescent="0.4">
      <c r="A18" s="120"/>
      <c r="B18" s="121"/>
      <c r="C18" s="65">
        <v>41682</v>
      </c>
      <c r="D18" s="49"/>
      <c r="E18" s="66" t="s">
        <v>33</v>
      </c>
      <c r="F18" s="51">
        <v>10000</v>
      </c>
      <c r="G18" s="51">
        <v>10000</v>
      </c>
      <c r="H18" s="51">
        <v>10000</v>
      </c>
      <c r="I18" s="52"/>
      <c r="J18" s="38"/>
      <c r="K18" s="38"/>
      <c r="L18" s="131"/>
      <c r="M18" s="141"/>
      <c r="N18" s="67"/>
      <c r="O18" s="148"/>
      <c r="P18" s="136">
        <f t="shared" si="0"/>
        <v>0</v>
      </c>
      <c r="Q18" s="47">
        <v>0</v>
      </c>
      <c r="R18" s="48"/>
    </row>
    <row r="19" spans="1:20" ht="21" thickBot="1" x14ac:dyDescent="0.4">
      <c r="A19" s="120"/>
      <c r="B19" s="121"/>
      <c r="C19" s="65">
        <v>41682</v>
      </c>
      <c r="D19" s="49"/>
      <c r="E19" s="50" t="s">
        <v>25</v>
      </c>
      <c r="F19" s="51">
        <v>10000</v>
      </c>
      <c r="G19" s="51">
        <v>10000</v>
      </c>
      <c r="H19" s="51">
        <v>10000</v>
      </c>
      <c r="I19" s="52"/>
      <c r="J19" s="38"/>
      <c r="K19" s="38"/>
      <c r="L19" s="131"/>
      <c r="M19" s="141"/>
      <c r="N19" s="68"/>
      <c r="O19" s="148"/>
      <c r="P19" s="136">
        <f t="shared" si="0"/>
        <v>0</v>
      </c>
      <c r="Q19" s="47">
        <v>0</v>
      </c>
      <c r="R19" s="48"/>
    </row>
    <row r="20" spans="1:20" ht="21" thickBot="1" x14ac:dyDescent="0.4">
      <c r="A20" s="120"/>
      <c r="B20" s="121"/>
      <c r="C20" s="69">
        <v>42103</v>
      </c>
      <c r="D20" s="59"/>
      <c r="E20" s="40" t="s">
        <v>27</v>
      </c>
      <c r="F20" s="41">
        <v>10000</v>
      </c>
      <c r="G20" s="41"/>
      <c r="H20" s="41">
        <v>10000</v>
      </c>
      <c r="I20" s="52"/>
      <c r="J20" s="38"/>
      <c r="K20" s="38"/>
      <c r="L20" s="131"/>
      <c r="M20" s="144"/>
      <c r="N20" s="70"/>
      <c r="O20" s="149"/>
      <c r="P20" s="136">
        <f t="shared" si="0"/>
        <v>0</v>
      </c>
      <c r="Q20" s="47">
        <v>0</v>
      </c>
      <c r="R20" s="48"/>
    </row>
    <row r="21" spans="1:20" ht="21" thickBot="1" x14ac:dyDescent="0.4">
      <c r="A21" s="120"/>
      <c r="B21" s="121"/>
      <c r="C21" s="11" t="s">
        <v>4</v>
      </c>
      <c r="D21" s="38">
        <v>35000</v>
      </c>
      <c r="E21" s="62"/>
      <c r="F21" s="63"/>
      <c r="G21" s="63"/>
      <c r="H21" s="63">
        <v>87500</v>
      </c>
      <c r="I21" s="64">
        <f>H21/$F$100</f>
        <v>6.6921606118546847E-2</v>
      </c>
      <c r="J21" s="38">
        <f>+$J9*I21</f>
        <v>-79192.851720841296</v>
      </c>
      <c r="K21" s="38">
        <f t="shared" si="1"/>
        <v>-79192.851720841296</v>
      </c>
      <c r="L21" s="131">
        <f t="shared" si="2"/>
        <v>8307.1482791587041</v>
      </c>
      <c r="M21" s="146">
        <f t="shared" si="3"/>
        <v>8307.1482791587041</v>
      </c>
      <c r="N21" s="45" t="s">
        <v>24</v>
      </c>
      <c r="O21" s="147" t="s">
        <v>4</v>
      </c>
      <c r="P21" s="136">
        <f t="shared" si="0"/>
        <v>-79192.851720841296</v>
      </c>
      <c r="Q21" s="47">
        <v>0</v>
      </c>
      <c r="R21" s="48">
        <f>I21</f>
        <v>6.6921606118546847E-2</v>
      </c>
    </row>
    <row r="22" spans="1:20" ht="21" thickBot="1" x14ac:dyDescent="0.4">
      <c r="A22" s="120"/>
      <c r="B22" s="121" t="s">
        <v>59</v>
      </c>
      <c r="C22" s="124" t="s">
        <v>60</v>
      </c>
      <c r="D22" s="59"/>
      <c r="E22" s="60" t="s">
        <v>61</v>
      </c>
      <c r="F22" s="41">
        <v>87500</v>
      </c>
      <c r="G22" s="41"/>
      <c r="H22" s="41">
        <v>87500</v>
      </c>
      <c r="I22" s="52"/>
      <c r="J22" s="38"/>
      <c r="K22" s="38"/>
      <c r="L22" s="131"/>
      <c r="M22" s="144"/>
      <c r="N22" s="61"/>
      <c r="O22" s="150"/>
      <c r="P22" s="136">
        <f t="shared" si="0"/>
        <v>0</v>
      </c>
      <c r="Q22" s="47">
        <v>0</v>
      </c>
      <c r="R22" s="48"/>
    </row>
    <row r="23" spans="1:20" ht="21" thickBot="1" x14ac:dyDescent="0.4">
      <c r="A23" s="120"/>
      <c r="B23" s="121"/>
      <c r="C23" s="11" t="s">
        <v>9</v>
      </c>
      <c r="D23" s="38">
        <v>87500</v>
      </c>
      <c r="E23" s="62"/>
      <c r="F23" s="63"/>
      <c r="G23" s="63">
        <v>18000</v>
      </c>
      <c r="H23" s="63">
        <v>87500</v>
      </c>
      <c r="I23" s="64">
        <f>H23/$F$100</f>
        <v>6.6921606118546847E-2</v>
      </c>
      <c r="J23" s="38">
        <f>+$J9*I23</f>
        <v>-79192.851720841296</v>
      </c>
      <c r="K23" s="38">
        <f t="shared" si="1"/>
        <v>-79192.851720841296</v>
      </c>
      <c r="L23" s="131">
        <f t="shared" si="2"/>
        <v>8307.1482791587041</v>
      </c>
      <c r="M23" s="146">
        <f t="shared" si="3"/>
        <v>8307.1482791587041</v>
      </c>
      <c r="N23" s="45" t="s">
        <v>24</v>
      </c>
      <c r="O23" s="147" t="s">
        <v>9</v>
      </c>
      <c r="P23" s="136">
        <f t="shared" si="0"/>
        <v>-79192.851720841296</v>
      </c>
      <c r="Q23" s="47">
        <v>0</v>
      </c>
      <c r="R23" s="48">
        <f>I23</f>
        <v>6.6921606118546847E-2</v>
      </c>
    </row>
    <row r="24" spans="1:20" ht="21" thickBot="1" x14ac:dyDescent="0.4">
      <c r="B24" s="121"/>
      <c r="C24" s="65">
        <v>41710</v>
      </c>
      <c r="D24" s="49"/>
      <c r="E24" s="50" t="s">
        <v>26</v>
      </c>
      <c r="F24" s="51">
        <v>18000</v>
      </c>
      <c r="G24" s="51">
        <v>18000</v>
      </c>
      <c r="H24" s="51">
        <v>18000</v>
      </c>
      <c r="I24" s="52"/>
      <c r="J24" s="38"/>
      <c r="K24" s="38"/>
      <c r="L24" s="131"/>
      <c r="M24" s="141"/>
      <c r="N24" s="53"/>
      <c r="O24" s="148"/>
      <c r="P24" s="136">
        <f t="shared" si="0"/>
        <v>0</v>
      </c>
      <c r="Q24" s="47">
        <v>0</v>
      </c>
      <c r="R24" s="48"/>
    </row>
    <row r="25" spans="1:20" ht="21" thickBot="1" x14ac:dyDescent="0.4">
      <c r="B25" s="121"/>
      <c r="C25" s="65">
        <v>42055</v>
      </c>
      <c r="D25" s="49"/>
      <c r="E25" s="50" t="s">
        <v>29</v>
      </c>
      <c r="F25" s="51">
        <v>18000</v>
      </c>
      <c r="G25" s="51"/>
      <c r="H25" s="51">
        <v>18000</v>
      </c>
      <c r="I25" s="52"/>
      <c r="J25" s="38"/>
      <c r="K25" s="38"/>
      <c r="L25" s="131"/>
      <c r="M25" s="141"/>
      <c r="N25" s="53"/>
      <c r="O25" s="148"/>
      <c r="P25" s="136">
        <f t="shared" si="0"/>
        <v>0</v>
      </c>
      <c r="Q25" s="47">
        <v>0</v>
      </c>
      <c r="R25" s="48"/>
      <c r="T25" s="71"/>
    </row>
    <row r="26" spans="1:20" ht="21" thickBot="1" x14ac:dyDescent="0.4">
      <c r="A26" s="123"/>
      <c r="B26" s="121"/>
      <c r="C26" s="39">
        <v>42443</v>
      </c>
      <c r="D26" s="49"/>
      <c r="E26" s="50" t="s">
        <v>24</v>
      </c>
      <c r="F26" s="51">
        <v>16500</v>
      </c>
      <c r="G26" s="51"/>
      <c r="H26" s="51">
        <v>16500</v>
      </c>
      <c r="I26" s="52"/>
      <c r="J26" s="38"/>
      <c r="K26" s="38"/>
      <c r="L26" s="131"/>
      <c r="M26" s="141"/>
      <c r="N26" s="53"/>
      <c r="O26" s="142"/>
      <c r="P26" s="136">
        <f t="shared" si="0"/>
        <v>0</v>
      </c>
      <c r="Q26" s="47">
        <v>0</v>
      </c>
      <c r="R26" s="48"/>
    </row>
    <row r="27" spans="1:20" ht="21" thickBot="1" x14ac:dyDescent="0.4">
      <c r="C27" s="54">
        <v>42898</v>
      </c>
      <c r="D27" s="49"/>
      <c r="E27" s="55" t="s">
        <v>31</v>
      </c>
      <c r="F27" s="51">
        <v>8300</v>
      </c>
      <c r="G27" s="51"/>
      <c r="H27" s="51">
        <v>8300</v>
      </c>
      <c r="I27" s="52"/>
      <c r="J27" s="38"/>
      <c r="K27" s="38"/>
      <c r="L27" s="131"/>
      <c r="M27" s="141"/>
      <c r="N27" s="56"/>
      <c r="O27" s="143"/>
      <c r="P27" s="136">
        <f t="shared" si="0"/>
        <v>0</v>
      </c>
      <c r="Q27" s="47">
        <v>0</v>
      </c>
      <c r="R27" s="48"/>
    </row>
    <row r="28" spans="1:20" ht="21" thickBot="1" x14ac:dyDescent="0.4">
      <c r="C28" s="54">
        <v>43230</v>
      </c>
      <c r="D28" s="49"/>
      <c r="E28" s="55" t="s">
        <v>31</v>
      </c>
      <c r="F28" s="51">
        <v>14100</v>
      </c>
      <c r="G28" s="51"/>
      <c r="H28" s="51">
        <v>14100</v>
      </c>
      <c r="I28" s="52"/>
      <c r="J28" s="38"/>
      <c r="K28" s="38"/>
      <c r="L28" s="131"/>
      <c r="M28" s="141"/>
      <c r="N28" s="56"/>
      <c r="O28" s="143"/>
      <c r="P28" s="136">
        <f t="shared" si="0"/>
        <v>0</v>
      </c>
      <c r="Q28" s="47">
        <v>0</v>
      </c>
      <c r="R28" s="48"/>
    </row>
    <row r="29" spans="1:20" ht="21" thickBot="1" x14ac:dyDescent="0.4">
      <c r="C29" s="58">
        <v>43559</v>
      </c>
      <c r="D29" s="59"/>
      <c r="E29" s="60" t="s">
        <v>24</v>
      </c>
      <c r="F29" s="41">
        <v>12600</v>
      </c>
      <c r="G29" s="41"/>
      <c r="H29" s="41">
        <v>12600</v>
      </c>
      <c r="I29" s="52"/>
      <c r="J29" s="38"/>
      <c r="K29" s="38"/>
      <c r="L29" s="131"/>
      <c r="M29" s="144"/>
      <c r="N29" s="61"/>
      <c r="O29" s="145"/>
      <c r="P29" s="136">
        <f t="shared" si="0"/>
        <v>0</v>
      </c>
      <c r="Q29" s="47">
        <v>0</v>
      </c>
      <c r="R29" s="48"/>
    </row>
    <row r="30" spans="1:20" ht="21" thickBot="1" x14ac:dyDescent="0.4">
      <c r="C30" s="11" t="s">
        <v>11</v>
      </c>
      <c r="D30" s="38">
        <v>87500</v>
      </c>
      <c r="E30" s="62"/>
      <c r="F30" s="63"/>
      <c r="G30" s="63">
        <v>17500</v>
      </c>
      <c r="H30" s="63">
        <v>87500</v>
      </c>
      <c r="I30" s="64">
        <f>H30/$F$100</f>
        <v>6.6921606118546847E-2</v>
      </c>
      <c r="J30" s="38">
        <f>+$J9*I30</f>
        <v>-79192.851720841296</v>
      </c>
      <c r="K30" s="38">
        <f t="shared" si="1"/>
        <v>-79192.851720841296</v>
      </c>
      <c r="L30" s="131">
        <f t="shared" si="2"/>
        <v>8307.1482791587041</v>
      </c>
      <c r="M30" s="146">
        <f t="shared" si="3"/>
        <v>8307.1482791587041</v>
      </c>
      <c r="N30" s="45" t="s">
        <v>24</v>
      </c>
      <c r="O30" s="147" t="s">
        <v>11</v>
      </c>
      <c r="P30" s="136">
        <f t="shared" si="0"/>
        <v>-79192.851720841296</v>
      </c>
      <c r="Q30" s="47">
        <v>0</v>
      </c>
      <c r="R30" s="48">
        <f>I30</f>
        <v>6.6921606118546847E-2</v>
      </c>
    </row>
    <row r="31" spans="1:20" ht="21" thickBot="1" x14ac:dyDescent="0.4">
      <c r="C31" s="65">
        <v>41669</v>
      </c>
      <c r="D31" s="49"/>
      <c r="E31" s="50" t="s">
        <v>27</v>
      </c>
      <c r="F31" s="51">
        <v>17500</v>
      </c>
      <c r="G31" s="51">
        <v>17500</v>
      </c>
      <c r="H31" s="51">
        <v>17500</v>
      </c>
      <c r="I31" s="52"/>
      <c r="J31" s="38"/>
      <c r="K31" s="38"/>
      <c r="L31" s="131"/>
      <c r="M31" s="141"/>
      <c r="N31" s="53"/>
      <c r="O31" s="148"/>
      <c r="P31" s="136">
        <f t="shared" si="0"/>
        <v>0</v>
      </c>
      <c r="Q31" s="47">
        <v>0</v>
      </c>
      <c r="R31" s="48"/>
    </row>
    <row r="32" spans="1:20" ht="21" thickBot="1" x14ac:dyDescent="0.4">
      <c r="C32" s="65">
        <v>42164</v>
      </c>
      <c r="D32" s="49"/>
      <c r="E32" s="50" t="s">
        <v>27</v>
      </c>
      <c r="F32" s="51">
        <v>17500</v>
      </c>
      <c r="G32" s="51"/>
      <c r="H32" s="51">
        <v>17500</v>
      </c>
      <c r="I32" s="52"/>
      <c r="J32" s="38"/>
      <c r="K32" s="38"/>
      <c r="L32" s="131"/>
      <c r="M32" s="141"/>
      <c r="N32" s="53"/>
      <c r="O32" s="148"/>
      <c r="P32" s="136">
        <f t="shared" si="0"/>
        <v>0</v>
      </c>
      <c r="Q32" s="47">
        <v>0</v>
      </c>
      <c r="R32" s="48"/>
    </row>
    <row r="33" spans="3:18" ht="21" thickBot="1" x14ac:dyDescent="0.4">
      <c r="C33" s="39">
        <v>42543</v>
      </c>
      <c r="D33" s="49"/>
      <c r="E33" s="50" t="s">
        <v>26</v>
      </c>
      <c r="F33" s="51">
        <v>17500</v>
      </c>
      <c r="G33" s="51"/>
      <c r="H33" s="51">
        <v>17500</v>
      </c>
      <c r="I33" s="52"/>
      <c r="J33" s="38"/>
      <c r="K33" s="38"/>
      <c r="L33" s="131"/>
      <c r="M33" s="141"/>
      <c r="N33" s="53"/>
      <c r="O33" s="142"/>
      <c r="P33" s="136">
        <f t="shared" si="0"/>
        <v>0</v>
      </c>
      <c r="Q33" s="47">
        <v>0</v>
      </c>
      <c r="R33" s="48"/>
    </row>
    <row r="34" spans="3:18" ht="21" thickBot="1" x14ac:dyDescent="0.4">
      <c r="C34" s="54">
        <v>42839</v>
      </c>
      <c r="D34" s="49"/>
      <c r="E34" s="55" t="s">
        <v>26</v>
      </c>
      <c r="F34" s="51">
        <v>17500</v>
      </c>
      <c r="G34" s="51"/>
      <c r="H34" s="51">
        <v>17500</v>
      </c>
      <c r="I34" s="52"/>
      <c r="J34" s="38"/>
      <c r="K34" s="38"/>
      <c r="L34" s="131"/>
      <c r="M34" s="141"/>
      <c r="N34" s="56"/>
      <c r="O34" s="143"/>
      <c r="P34" s="136">
        <f t="shared" si="0"/>
        <v>0</v>
      </c>
      <c r="Q34" s="47">
        <v>0</v>
      </c>
      <c r="R34" s="48"/>
    </row>
    <row r="35" spans="3:18" ht="21" thickBot="1" x14ac:dyDescent="0.4">
      <c r="C35" s="72">
        <v>43145</v>
      </c>
      <c r="D35" s="59"/>
      <c r="E35" s="73" t="s">
        <v>29</v>
      </c>
      <c r="F35" s="41">
        <v>17500</v>
      </c>
      <c r="G35" s="41"/>
      <c r="H35" s="41">
        <v>17500</v>
      </c>
      <c r="I35" s="52"/>
      <c r="J35" s="38"/>
      <c r="K35" s="38"/>
      <c r="L35" s="131"/>
      <c r="M35" s="144"/>
      <c r="N35" s="74"/>
      <c r="O35" s="151"/>
      <c r="P35" s="136">
        <f t="shared" si="0"/>
        <v>0</v>
      </c>
      <c r="Q35" s="47">
        <v>0</v>
      </c>
      <c r="R35" s="48"/>
    </row>
    <row r="36" spans="3:18" ht="21" thickBot="1" x14ac:dyDescent="0.4">
      <c r="C36" s="11" t="s">
        <v>36</v>
      </c>
      <c r="D36" s="38">
        <v>35000</v>
      </c>
      <c r="E36" s="62"/>
      <c r="F36" s="63"/>
      <c r="G36" s="63">
        <v>17500</v>
      </c>
      <c r="H36" s="63">
        <v>52500</v>
      </c>
      <c r="I36" s="64">
        <f>H36/$F$100</f>
        <v>4.0152963671128104E-2</v>
      </c>
      <c r="J36" s="38">
        <f>+$J9*I36</f>
        <v>-47515.711032504776</v>
      </c>
      <c r="K36" s="38">
        <f t="shared" si="1"/>
        <v>-47515.711032504776</v>
      </c>
      <c r="L36" s="131">
        <f t="shared" si="2"/>
        <v>4984.2889674952239</v>
      </c>
      <c r="M36" s="146">
        <f t="shared" si="3"/>
        <v>4984.2889674952239</v>
      </c>
      <c r="N36" s="45" t="s">
        <v>24</v>
      </c>
      <c r="O36" s="147" t="s">
        <v>36</v>
      </c>
      <c r="P36" s="136">
        <f t="shared" si="0"/>
        <v>-47515.711032504776</v>
      </c>
      <c r="Q36" s="47">
        <v>0</v>
      </c>
      <c r="R36" s="48">
        <f>I36</f>
        <v>4.0152963671128104E-2</v>
      </c>
    </row>
    <row r="37" spans="3:18" ht="21" thickBot="1" x14ac:dyDescent="0.4">
      <c r="C37" s="65">
        <v>41669</v>
      </c>
      <c r="D37" s="49"/>
      <c r="E37" s="50" t="s">
        <v>26</v>
      </c>
      <c r="F37" s="51">
        <v>17500</v>
      </c>
      <c r="G37" s="51">
        <v>17500</v>
      </c>
      <c r="H37" s="51">
        <v>17500</v>
      </c>
      <c r="I37" s="52"/>
      <c r="J37" s="38"/>
      <c r="K37" s="38"/>
      <c r="L37" s="131"/>
      <c r="M37" s="141"/>
      <c r="N37" s="53"/>
      <c r="O37" s="148"/>
      <c r="P37" s="136">
        <f t="shared" si="0"/>
        <v>0</v>
      </c>
      <c r="Q37" s="47">
        <v>0</v>
      </c>
      <c r="R37" s="48"/>
    </row>
    <row r="38" spans="3:18" ht="21" thickBot="1" x14ac:dyDescent="0.4">
      <c r="C38" s="39">
        <v>42377</v>
      </c>
      <c r="D38" s="49"/>
      <c r="E38" s="50" t="s">
        <v>28</v>
      </c>
      <c r="F38" s="51">
        <v>17500</v>
      </c>
      <c r="G38" s="51"/>
      <c r="H38" s="51">
        <v>17500</v>
      </c>
      <c r="I38" s="52"/>
      <c r="J38" s="38"/>
      <c r="K38" s="38"/>
      <c r="L38" s="131"/>
      <c r="M38" s="141"/>
      <c r="N38" s="53"/>
      <c r="O38" s="142"/>
      <c r="P38" s="136">
        <f t="shared" si="0"/>
        <v>0</v>
      </c>
      <c r="Q38" s="47">
        <v>0</v>
      </c>
      <c r="R38" s="48"/>
    </row>
    <row r="39" spans="3:18" ht="21" thickBot="1" x14ac:dyDescent="0.4">
      <c r="C39" s="39">
        <v>42688</v>
      </c>
      <c r="D39" s="49"/>
      <c r="E39" s="50" t="s">
        <v>28</v>
      </c>
      <c r="F39" s="51">
        <v>13125</v>
      </c>
      <c r="G39" s="51"/>
      <c r="H39" s="51">
        <v>13125</v>
      </c>
      <c r="I39" s="52"/>
      <c r="J39" s="38"/>
      <c r="K39" s="38"/>
      <c r="L39" s="131"/>
      <c r="M39" s="141"/>
      <c r="N39" s="53"/>
      <c r="O39" s="142"/>
      <c r="P39" s="136">
        <f t="shared" si="0"/>
        <v>0</v>
      </c>
      <c r="Q39" s="47">
        <v>0</v>
      </c>
      <c r="R39" s="48"/>
    </row>
    <row r="40" spans="3:18" ht="21" thickBot="1" x14ac:dyDescent="0.4">
      <c r="C40" s="72">
        <v>42688</v>
      </c>
      <c r="D40" s="59"/>
      <c r="E40" s="40" t="s">
        <v>29</v>
      </c>
      <c r="F40" s="41">
        <v>4375</v>
      </c>
      <c r="G40" s="41"/>
      <c r="H40" s="41">
        <v>4375</v>
      </c>
      <c r="I40" s="52"/>
      <c r="J40" s="38"/>
      <c r="K40" s="38"/>
      <c r="L40" s="131"/>
      <c r="M40" s="144"/>
      <c r="N40" s="70"/>
      <c r="O40" s="151"/>
      <c r="P40" s="136">
        <f t="shared" si="0"/>
        <v>0</v>
      </c>
      <c r="Q40" s="47">
        <v>0</v>
      </c>
      <c r="R40" s="48"/>
    </row>
    <row r="41" spans="3:18" ht="21" thickBot="1" x14ac:dyDescent="0.4">
      <c r="C41" s="11" t="s">
        <v>10</v>
      </c>
      <c r="D41" s="38">
        <v>87500</v>
      </c>
      <c r="E41" s="62"/>
      <c r="F41" s="63"/>
      <c r="G41" s="63">
        <v>35000</v>
      </c>
      <c r="H41" s="63">
        <v>87500</v>
      </c>
      <c r="I41" s="64">
        <f>H41/$F$100</f>
        <v>6.6921606118546847E-2</v>
      </c>
      <c r="J41" s="38">
        <f>+$J9*I41</f>
        <v>-79192.851720841296</v>
      </c>
      <c r="K41" s="38">
        <f t="shared" si="1"/>
        <v>-79192.851720841296</v>
      </c>
      <c r="L41" s="131">
        <f t="shared" si="2"/>
        <v>8307.1482791587041</v>
      </c>
      <c r="M41" s="146">
        <f t="shared" si="3"/>
        <v>8307.1482791587041</v>
      </c>
      <c r="N41" s="45" t="s">
        <v>24</v>
      </c>
      <c r="O41" s="147" t="s">
        <v>10</v>
      </c>
      <c r="P41" s="136">
        <f t="shared" si="0"/>
        <v>-79192.851720841296</v>
      </c>
      <c r="Q41" s="47">
        <v>0</v>
      </c>
      <c r="R41" s="48">
        <f>I41</f>
        <v>6.6921606118546847E-2</v>
      </c>
    </row>
    <row r="42" spans="3:18" ht="21" thickBot="1" x14ac:dyDescent="0.4">
      <c r="C42" s="65">
        <v>41675</v>
      </c>
      <c r="D42" s="49"/>
      <c r="E42" s="50" t="s">
        <v>26</v>
      </c>
      <c r="F42" s="51">
        <v>35000</v>
      </c>
      <c r="G42" s="51">
        <v>35000</v>
      </c>
      <c r="H42" s="51">
        <v>35000</v>
      </c>
      <c r="I42" s="52"/>
      <c r="J42" s="38"/>
      <c r="K42" s="38"/>
      <c r="L42" s="131"/>
      <c r="M42" s="141"/>
      <c r="N42" s="53"/>
      <c r="O42" s="148"/>
      <c r="P42" s="136">
        <f t="shared" si="0"/>
        <v>0</v>
      </c>
      <c r="Q42" s="47">
        <v>0</v>
      </c>
      <c r="R42" s="48"/>
    </row>
    <row r="43" spans="3:18" ht="21" thickBot="1" x14ac:dyDescent="0.4">
      <c r="C43" s="65">
        <v>42027</v>
      </c>
      <c r="D43" s="49"/>
      <c r="E43" s="50" t="s">
        <v>29</v>
      </c>
      <c r="F43" s="51">
        <v>17500</v>
      </c>
      <c r="G43" s="51"/>
      <c r="H43" s="51">
        <v>17500</v>
      </c>
      <c r="I43" s="52"/>
      <c r="J43" s="38"/>
      <c r="K43" s="38"/>
      <c r="L43" s="131"/>
      <c r="M43" s="141"/>
      <c r="N43" s="53"/>
      <c r="O43" s="148"/>
      <c r="P43" s="136">
        <f t="shared" si="0"/>
        <v>0</v>
      </c>
      <c r="Q43" s="47">
        <v>0</v>
      </c>
      <c r="R43" s="48"/>
    </row>
    <row r="44" spans="3:18" ht="21" thickBot="1" x14ac:dyDescent="0.4">
      <c r="C44" s="39">
        <v>43052</v>
      </c>
      <c r="D44" s="49"/>
      <c r="E44" s="75" t="s">
        <v>24</v>
      </c>
      <c r="F44" s="51">
        <v>17500</v>
      </c>
      <c r="G44" s="51"/>
      <c r="H44" s="51">
        <v>17500</v>
      </c>
      <c r="I44" s="52"/>
      <c r="J44" s="38"/>
      <c r="K44" s="38"/>
      <c r="L44" s="131"/>
      <c r="M44" s="141"/>
      <c r="N44" s="76"/>
      <c r="O44" s="142"/>
      <c r="P44" s="136">
        <f t="shared" si="0"/>
        <v>0</v>
      </c>
      <c r="Q44" s="47">
        <v>0</v>
      </c>
      <c r="R44" s="48"/>
    </row>
    <row r="45" spans="3:18" ht="21" thickBot="1" x14ac:dyDescent="0.4">
      <c r="C45" s="58">
        <v>43271</v>
      </c>
      <c r="D45" s="59"/>
      <c r="E45" s="60" t="s">
        <v>24</v>
      </c>
      <c r="F45" s="41">
        <v>17500</v>
      </c>
      <c r="G45" s="41"/>
      <c r="H45" s="41">
        <v>17500</v>
      </c>
      <c r="I45" s="52"/>
      <c r="J45" s="38"/>
      <c r="K45" s="38"/>
      <c r="L45" s="131"/>
      <c r="M45" s="144"/>
      <c r="N45" s="61"/>
      <c r="O45" s="145"/>
      <c r="P45" s="136">
        <f t="shared" si="0"/>
        <v>0</v>
      </c>
      <c r="Q45" s="47">
        <v>0</v>
      </c>
      <c r="R45" s="48"/>
    </row>
    <row r="46" spans="3:18" ht="21" thickBot="1" x14ac:dyDescent="0.4">
      <c r="C46" s="11" t="s">
        <v>15</v>
      </c>
      <c r="D46" s="38">
        <v>105000</v>
      </c>
      <c r="E46" s="62"/>
      <c r="F46" s="63"/>
      <c r="G46" s="63">
        <v>35000</v>
      </c>
      <c r="H46" s="63">
        <v>105000</v>
      </c>
      <c r="I46" s="64">
        <f>H46/$F$100</f>
        <v>8.0305927342256209E-2</v>
      </c>
      <c r="J46" s="38">
        <f>+$J9*I46</f>
        <v>-95031.422065009552</v>
      </c>
      <c r="K46" s="38">
        <f t="shared" si="1"/>
        <v>-95031.422065009552</v>
      </c>
      <c r="L46" s="131">
        <f t="shared" si="2"/>
        <v>9968.5779349904478</v>
      </c>
      <c r="M46" s="146">
        <f t="shared" si="3"/>
        <v>9968.5779349904478</v>
      </c>
      <c r="N46" s="45" t="s">
        <v>24</v>
      </c>
      <c r="O46" s="147" t="s">
        <v>15</v>
      </c>
      <c r="P46" s="136">
        <f t="shared" si="0"/>
        <v>-95031.422065009552</v>
      </c>
      <c r="Q46" s="47">
        <v>0</v>
      </c>
      <c r="R46" s="48">
        <f>I46</f>
        <v>8.0305927342256209E-2</v>
      </c>
    </row>
    <row r="47" spans="3:18" ht="21" thickBot="1" x14ac:dyDescent="0.4">
      <c r="C47" s="65">
        <v>41701</v>
      </c>
      <c r="D47" s="49"/>
      <c r="E47" s="50" t="s">
        <v>26</v>
      </c>
      <c r="F47" s="51">
        <v>35000</v>
      </c>
      <c r="G47" s="51">
        <v>35000</v>
      </c>
      <c r="H47" s="51">
        <v>35000</v>
      </c>
      <c r="I47" s="52"/>
      <c r="J47" s="38"/>
      <c r="K47" s="38"/>
      <c r="L47" s="131"/>
      <c r="M47" s="141"/>
      <c r="N47" s="53"/>
      <c r="O47" s="148"/>
      <c r="P47" s="136">
        <f t="shared" si="0"/>
        <v>0</v>
      </c>
      <c r="Q47" s="47">
        <v>0</v>
      </c>
      <c r="R47" s="48"/>
    </row>
    <row r="48" spans="3:18" ht="21" thickBot="1" x14ac:dyDescent="0.4">
      <c r="C48" s="65">
        <v>42150</v>
      </c>
      <c r="D48" s="49"/>
      <c r="E48" s="50" t="s">
        <v>29</v>
      </c>
      <c r="F48" s="51">
        <v>17500</v>
      </c>
      <c r="G48" s="51"/>
      <c r="H48" s="51">
        <v>17500</v>
      </c>
      <c r="I48" s="52"/>
      <c r="J48" s="38"/>
      <c r="K48" s="38"/>
      <c r="L48" s="131"/>
      <c r="M48" s="141"/>
      <c r="N48" s="53"/>
      <c r="O48" s="148"/>
      <c r="P48" s="136">
        <f t="shared" si="0"/>
        <v>0</v>
      </c>
      <c r="Q48" s="47">
        <v>0</v>
      </c>
      <c r="R48" s="48"/>
    </row>
    <row r="49" spans="3:18" ht="21" thickBot="1" x14ac:dyDescent="0.4">
      <c r="C49" s="54">
        <v>42796</v>
      </c>
      <c r="D49" s="49"/>
      <c r="E49" s="55" t="s">
        <v>24</v>
      </c>
      <c r="F49" s="51">
        <v>17500</v>
      </c>
      <c r="G49" s="51"/>
      <c r="H49" s="51">
        <v>17500</v>
      </c>
      <c r="I49" s="52"/>
      <c r="J49" s="38"/>
      <c r="K49" s="38"/>
      <c r="L49" s="131"/>
      <c r="M49" s="141"/>
      <c r="N49" s="56"/>
      <c r="O49" s="143"/>
      <c r="P49" s="136">
        <f t="shared" si="0"/>
        <v>0</v>
      </c>
      <c r="Q49" s="47">
        <v>0</v>
      </c>
      <c r="R49" s="48"/>
    </row>
    <row r="50" spans="3:18" ht="21" thickBot="1" x14ac:dyDescent="0.4">
      <c r="C50" s="39">
        <v>43132</v>
      </c>
      <c r="D50" s="49"/>
      <c r="E50" s="75" t="s">
        <v>24</v>
      </c>
      <c r="F50" s="51">
        <v>17500</v>
      </c>
      <c r="G50" s="51"/>
      <c r="H50" s="51">
        <v>17500</v>
      </c>
      <c r="I50" s="52"/>
      <c r="J50" s="38"/>
      <c r="K50" s="38"/>
      <c r="L50" s="131"/>
      <c r="M50" s="141"/>
      <c r="N50" s="76"/>
      <c r="O50" s="142"/>
      <c r="P50" s="136">
        <f t="shared" si="0"/>
        <v>0</v>
      </c>
      <c r="Q50" s="47">
        <v>0</v>
      </c>
      <c r="R50" s="48"/>
    </row>
    <row r="51" spans="3:18" ht="21" thickBot="1" x14ac:dyDescent="0.4">
      <c r="C51" s="58">
        <v>43543</v>
      </c>
      <c r="D51" s="59"/>
      <c r="E51" s="60" t="s">
        <v>24</v>
      </c>
      <c r="F51" s="41">
        <v>17500</v>
      </c>
      <c r="G51" s="41"/>
      <c r="H51" s="41">
        <v>17500</v>
      </c>
      <c r="I51" s="52"/>
      <c r="J51" s="38"/>
      <c r="K51" s="38"/>
      <c r="L51" s="131"/>
      <c r="M51" s="144"/>
      <c r="N51" s="61"/>
      <c r="O51" s="145"/>
      <c r="P51" s="136">
        <f t="shared" si="0"/>
        <v>0</v>
      </c>
      <c r="Q51" s="47">
        <v>0</v>
      </c>
      <c r="R51" s="48"/>
    </row>
    <row r="52" spans="3:18" ht="21" thickBot="1" x14ac:dyDescent="0.4">
      <c r="C52" s="11" t="s">
        <v>14</v>
      </c>
      <c r="D52" s="38">
        <v>105000</v>
      </c>
      <c r="E52" s="62"/>
      <c r="F52" s="63"/>
      <c r="G52" s="63">
        <v>35000</v>
      </c>
      <c r="H52" s="63">
        <v>105000</v>
      </c>
      <c r="I52" s="64">
        <f>H52/$F$100</f>
        <v>8.0305927342256209E-2</v>
      </c>
      <c r="J52" s="38">
        <f>+$J9*I52</f>
        <v>-95031.422065009552</v>
      </c>
      <c r="K52" s="38">
        <f t="shared" si="1"/>
        <v>-95031.422065009552</v>
      </c>
      <c r="L52" s="131">
        <f t="shared" si="2"/>
        <v>9968.5779349904478</v>
      </c>
      <c r="M52" s="146">
        <f t="shared" si="3"/>
        <v>9968.5779349904478</v>
      </c>
      <c r="N52" s="45" t="s">
        <v>24</v>
      </c>
      <c r="O52" s="147" t="s">
        <v>14</v>
      </c>
      <c r="P52" s="136">
        <f t="shared" si="0"/>
        <v>-95031.422065009552</v>
      </c>
      <c r="Q52" s="47">
        <v>0</v>
      </c>
      <c r="R52" s="48">
        <f>I52</f>
        <v>8.0305927342256209E-2</v>
      </c>
    </row>
    <row r="53" spans="3:18" ht="21" thickBot="1" x14ac:dyDescent="0.4">
      <c r="C53" s="91">
        <v>41710</v>
      </c>
      <c r="D53" s="92"/>
      <c r="E53" s="93" t="s">
        <v>26</v>
      </c>
      <c r="F53" s="94">
        <v>35000</v>
      </c>
      <c r="G53" s="94">
        <v>35000</v>
      </c>
      <c r="H53" s="94">
        <v>35000</v>
      </c>
      <c r="I53" s="52"/>
      <c r="J53" s="38"/>
      <c r="K53" s="38"/>
      <c r="L53" s="131"/>
      <c r="M53" s="152"/>
      <c r="N53" s="53"/>
      <c r="O53" s="153"/>
      <c r="P53" s="136">
        <f t="shared" si="0"/>
        <v>0</v>
      </c>
      <c r="Q53" s="47">
        <v>0</v>
      </c>
      <c r="R53" s="48"/>
    </row>
    <row r="54" spans="3:18" ht="21" thickBot="1" x14ac:dyDescent="0.4">
      <c r="C54" s="91">
        <v>42150</v>
      </c>
      <c r="D54" s="92"/>
      <c r="E54" s="93" t="s">
        <v>29</v>
      </c>
      <c r="F54" s="94">
        <v>17500</v>
      </c>
      <c r="G54" s="94"/>
      <c r="H54" s="94">
        <v>17500</v>
      </c>
      <c r="I54" s="52"/>
      <c r="J54" s="38"/>
      <c r="K54" s="38"/>
      <c r="L54" s="131"/>
      <c r="M54" s="152"/>
      <c r="N54" s="53"/>
      <c r="O54" s="153"/>
      <c r="P54" s="136">
        <f t="shared" si="0"/>
        <v>0</v>
      </c>
      <c r="Q54" s="47">
        <v>0</v>
      </c>
      <c r="R54" s="48"/>
    </row>
    <row r="55" spans="3:18" ht="21" thickBot="1" x14ac:dyDescent="0.4">
      <c r="C55" s="91">
        <v>42531</v>
      </c>
      <c r="D55" s="92"/>
      <c r="E55" s="93" t="s">
        <v>29</v>
      </c>
      <c r="F55" s="94">
        <v>17500</v>
      </c>
      <c r="G55" s="94"/>
      <c r="H55" s="94">
        <v>17500</v>
      </c>
      <c r="I55" s="52"/>
      <c r="J55" s="38"/>
      <c r="K55" s="38"/>
      <c r="L55" s="131"/>
      <c r="M55" s="152"/>
      <c r="N55" s="53"/>
      <c r="O55" s="153"/>
      <c r="P55" s="136">
        <f t="shared" si="0"/>
        <v>0</v>
      </c>
      <c r="Q55" s="47">
        <v>0</v>
      </c>
      <c r="R55" s="48"/>
    </row>
    <row r="56" spans="3:18" ht="21" thickBot="1" x14ac:dyDescent="0.4">
      <c r="C56" s="91">
        <v>43166</v>
      </c>
      <c r="D56" s="92"/>
      <c r="E56" s="93" t="s">
        <v>24</v>
      </c>
      <c r="F56" s="94">
        <v>17500</v>
      </c>
      <c r="G56" s="94"/>
      <c r="H56" s="94">
        <v>17500</v>
      </c>
      <c r="I56" s="52"/>
      <c r="J56" s="38"/>
      <c r="K56" s="38"/>
      <c r="L56" s="131"/>
      <c r="M56" s="152"/>
      <c r="N56" s="76"/>
      <c r="O56" s="153"/>
      <c r="P56" s="136">
        <f t="shared" si="0"/>
        <v>0</v>
      </c>
      <c r="Q56" s="47">
        <v>0</v>
      </c>
      <c r="R56" s="48"/>
    </row>
    <row r="57" spans="3:18" ht="21" thickBot="1" x14ac:dyDescent="0.4">
      <c r="C57" s="91">
        <v>43438</v>
      </c>
      <c r="D57" s="92"/>
      <c r="E57" s="93" t="s">
        <v>24</v>
      </c>
      <c r="F57" s="94">
        <v>17500</v>
      </c>
      <c r="G57" s="94"/>
      <c r="H57" s="94">
        <v>17500</v>
      </c>
      <c r="I57" s="52"/>
      <c r="J57" s="38"/>
      <c r="K57" s="38"/>
      <c r="L57" s="131"/>
      <c r="M57" s="152"/>
      <c r="N57" s="61"/>
      <c r="O57" s="153"/>
      <c r="P57" s="136">
        <f t="shared" si="0"/>
        <v>0</v>
      </c>
      <c r="Q57" s="47">
        <v>0</v>
      </c>
      <c r="R57" s="48"/>
    </row>
    <row r="58" spans="3:18" ht="21" thickBot="1" x14ac:dyDescent="0.4">
      <c r="C58" s="11" t="s">
        <v>13</v>
      </c>
      <c r="D58" s="38">
        <v>87500</v>
      </c>
      <c r="E58" s="62"/>
      <c r="F58" s="63"/>
      <c r="G58" s="63"/>
      <c r="H58" s="63">
        <v>105000</v>
      </c>
      <c r="I58" s="64">
        <f>H58/$F$100</f>
        <v>8.0305927342256209E-2</v>
      </c>
      <c r="J58" s="38">
        <f>+$J9*I58</f>
        <v>-95031.422065009552</v>
      </c>
      <c r="K58" s="38">
        <f t="shared" si="1"/>
        <v>-95031.422065009552</v>
      </c>
      <c r="L58" s="131">
        <f t="shared" si="2"/>
        <v>9968.5779349904478</v>
      </c>
      <c r="M58" s="146">
        <f t="shared" si="3"/>
        <v>9968.5779349904478</v>
      </c>
      <c r="N58" s="45" t="s">
        <v>24</v>
      </c>
      <c r="O58" s="147" t="s">
        <v>13</v>
      </c>
      <c r="P58" s="136">
        <f t="shared" si="0"/>
        <v>-95031.422065009552</v>
      </c>
      <c r="Q58" s="47">
        <v>0</v>
      </c>
      <c r="R58" s="48">
        <f>I58</f>
        <v>8.0305927342256209E-2</v>
      </c>
    </row>
    <row r="59" spans="3:18" ht="21" thickBot="1" x14ac:dyDescent="0.4">
      <c r="C59" s="65">
        <v>41794</v>
      </c>
      <c r="D59" s="49"/>
      <c r="E59" s="50" t="s">
        <v>26</v>
      </c>
      <c r="F59" s="51">
        <v>17500</v>
      </c>
      <c r="G59" s="51"/>
      <c r="H59" s="51">
        <v>17500</v>
      </c>
      <c r="I59" s="52"/>
      <c r="J59" s="38"/>
      <c r="K59" s="38"/>
      <c r="L59" s="131"/>
      <c r="M59" s="141"/>
      <c r="N59" s="53"/>
      <c r="O59" s="148"/>
      <c r="P59" s="136">
        <f t="shared" si="0"/>
        <v>0</v>
      </c>
      <c r="Q59" s="47">
        <v>0</v>
      </c>
      <c r="R59" s="48"/>
    </row>
    <row r="60" spans="3:18" ht="21" thickBot="1" x14ac:dyDescent="0.4">
      <c r="C60" s="65">
        <v>41968</v>
      </c>
      <c r="D60" s="49"/>
      <c r="E60" s="50" t="s">
        <v>29</v>
      </c>
      <c r="F60" s="51">
        <v>17500</v>
      </c>
      <c r="G60" s="51"/>
      <c r="H60" s="51">
        <v>17500</v>
      </c>
      <c r="I60" s="52"/>
      <c r="J60" s="38"/>
      <c r="K60" s="38"/>
      <c r="L60" s="131"/>
      <c r="M60" s="141"/>
      <c r="N60" s="53"/>
      <c r="O60" s="148"/>
      <c r="P60" s="136">
        <f t="shared" si="0"/>
        <v>0</v>
      </c>
      <c r="Q60" s="47">
        <v>0</v>
      </c>
      <c r="R60" s="48"/>
    </row>
    <row r="61" spans="3:18" ht="21" thickBot="1" x14ac:dyDescent="0.4">
      <c r="C61" s="39">
        <v>42493</v>
      </c>
      <c r="D61" s="49"/>
      <c r="E61" s="50" t="s">
        <v>24</v>
      </c>
      <c r="F61" s="51">
        <v>17500</v>
      </c>
      <c r="G61" s="51"/>
      <c r="H61" s="51">
        <v>17500</v>
      </c>
      <c r="I61" s="52"/>
      <c r="J61" s="38"/>
      <c r="K61" s="38"/>
      <c r="L61" s="131"/>
      <c r="M61" s="141"/>
      <c r="N61" s="53"/>
      <c r="O61" s="142"/>
      <c r="P61" s="136">
        <f t="shared" si="0"/>
        <v>0</v>
      </c>
      <c r="Q61" s="47">
        <v>0</v>
      </c>
      <c r="R61" s="48"/>
    </row>
    <row r="62" spans="3:18" ht="21" thickBot="1" x14ac:dyDescent="0.4">
      <c r="C62" s="54">
        <v>42769</v>
      </c>
      <c r="D62" s="49"/>
      <c r="E62" s="55" t="s">
        <v>24</v>
      </c>
      <c r="F62" s="51">
        <v>17500</v>
      </c>
      <c r="G62" s="51"/>
      <c r="H62" s="51">
        <v>17500</v>
      </c>
      <c r="I62" s="52"/>
      <c r="J62" s="38"/>
      <c r="K62" s="38"/>
      <c r="L62" s="131"/>
      <c r="M62" s="141"/>
      <c r="N62" s="56"/>
      <c r="O62" s="143"/>
      <c r="P62" s="136">
        <f t="shared" si="0"/>
        <v>0</v>
      </c>
      <c r="Q62" s="47">
        <v>0</v>
      </c>
      <c r="R62" s="48"/>
    </row>
    <row r="63" spans="3:18" ht="21" thickBot="1" x14ac:dyDescent="0.4">
      <c r="C63" s="39">
        <v>43076</v>
      </c>
      <c r="D63" s="49"/>
      <c r="E63" s="75" t="s">
        <v>32</v>
      </c>
      <c r="F63" s="51">
        <v>17500</v>
      </c>
      <c r="G63" s="51"/>
      <c r="H63" s="51">
        <v>17500</v>
      </c>
      <c r="I63" s="52"/>
      <c r="J63" s="38"/>
      <c r="K63" s="38"/>
      <c r="L63" s="131"/>
      <c r="M63" s="141"/>
      <c r="N63" s="76"/>
      <c r="O63" s="142"/>
      <c r="P63" s="136">
        <f t="shared" si="0"/>
        <v>0</v>
      </c>
      <c r="Q63" s="47">
        <v>0</v>
      </c>
      <c r="R63" s="48"/>
    </row>
    <row r="64" spans="3:18" ht="21" thickBot="1" x14ac:dyDescent="0.4">
      <c r="C64" s="58">
        <v>43473</v>
      </c>
      <c r="D64" s="59"/>
      <c r="E64" s="60" t="s">
        <v>24</v>
      </c>
      <c r="F64" s="41">
        <v>17500</v>
      </c>
      <c r="G64" s="41"/>
      <c r="H64" s="41">
        <v>17500</v>
      </c>
      <c r="I64" s="52"/>
      <c r="J64" s="38"/>
      <c r="K64" s="38"/>
      <c r="L64" s="131"/>
      <c r="M64" s="144"/>
      <c r="N64" s="61"/>
      <c r="O64" s="145"/>
      <c r="P64" s="136">
        <f t="shared" si="0"/>
        <v>0</v>
      </c>
      <c r="Q64" s="47">
        <v>0</v>
      </c>
      <c r="R64" s="48"/>
    </row>
    <row r="65" spans="3:18" ht="21" thickBot="1" x14ac:dyDescent="0.4">
      <c r="C65" s="11" t="s">
        <v>12</v>
      </c>
      <c r="D65" s="38">
        <v>105000</v>
      </c>
      <c r="E65" s="62"/>
      <c r="F65" s="63"/>
      <c r="G65" s="63">
        <v>17500</v>
      </c>
      <c r="H65" s="63">
        <v>105000</v>
      </c>
      <c r="I65" s="64">
        <f>H65/$F$100</f>
        <v>8.0305927342256209E-2</v>
      </c>
      <c r="J65" s="38">
        <f>+$J9*I65</f>
        <v>-95031.422065009552</v>
      </c>
      <c r="K65" s="38">
        <f t="shared" si="1"/>
        <v>-95031.422065009552</v>
      </c>
      <c r="L65" s="131">
        <f t="shared" si="2"/>
        <v>9968.5779349904478</v>
      </c>
      <c r="M65" s="146">
        <f t="shared" si="3"/>
        <v>9968.5779349904478</v>
      </c>
      <c r="N65" s="45" t="s">
        <v>24</v>
      </c>
      <c r="O65" s="147" t="s">
        <v>12</v>
      </c>
      <c r="P65" s="136">
        <f t="shared" si="0"/>
        <v>-95031.422065009552</v>
      </c>
      <c r="Q65" s="47">
        <v>0</v>
      </c>
      <c r="R65" s="48">
        <f>I65</f>
        <v>8.0305927342256209E-2</v>
      </c>
    </row>
    <row r="66" spans="3:18" ht="21" thickBot="1" x14ac:dyDescent="0.4">
      <c r="C66" s="65">
        <v>41715</v>
      </c>
      <c r="D66" s="49"/>
      <c r="E66" s="50" t="s">
        <v>26</v>
      </c>
      <c r="F66" s="51">
        <v>17500</v>
      </c>
      <c r="G66" s="51">
        <v>17500</v>
      </c>
      <c r="H66" s="51">
        <v>17500</v>
      </c>
      <c r="I66" s="52"/>
      <c r="J66" s="38"/>
      <c r="K66" s="38"/>
      <c r="L66" s="131"/>
      <c r="M66" s="141"/>
      <c r="N66" s="53"/>
      <c r="O66" s="148"/>
      <c r="P66" s="136">
        <f t="shared" si="0"/>
        <v>0</v>
      </c>
      <c r="Q66" s="47">
        <v>0</v>
      </c>
      <c r="R66" s="48"/>
    </row>
    <row r="67" spans="3:18" ht="21" thickBot="1" x14ac:dyDescent="0.4">
      <c r="C67" s="65">
        <v>41936</v>
      </c>
      <c r="D67" s="49"/>
      <c r="E67" s="50" t="s">
        <v>28</v>
      </c>
      <c r="F67" s="51">
        <v>17500</v>
      </c>
      <c r="G67" s="51"/>
      <c r="H67" s="51">
        <v>17500</v>
      </c>
      <c r="I67" s="52"/>
      <c r="J67" s="38"/>
      <c r="K67" s="38"/>
      <c r="L67" s="131"/>
      <c r="M67" s="141"/>
      <c r="N67" s="53"/>
      <c r="O67" s="148"/>
      <c r="P67" s="136">
        <f t="shared" si="0"/>
        <v>0</v>
      </c>
      <c r="Q67" s="47">
        <v>0</v>
      </c>
      <c r="R67" s="48"/>
    </row>
    <row r="68" spans="3:18" ht="21" thickBot="1" x14ac:dyDescent="0.4">
      <c r="C68" s="39">
        <v>42361</v>
      </c>
      <c r="D68" s="49"/>
      <c r="E68" s="50" t="s">
        <v>30</v>
      </c>
      <c r="F68" s="51">
        <v>17500</v>
      </c>
      <c r="G68" s="51"/>
      <c r="H68" s="51">
        <v>17500</v>
      </c>
      <c r="I68" s="52"/>
      <c r="J68" s="38"/>
      <c r="K68" s="38"/>
      <c r="L68" s="131"/>
      <c r="M68" s="141"/>
      <c r="N68" s="53"/>
      <c r="O68" s="142"/>
      <c r="P68" s="136">
        <f t="shared" si="0"/>
        <v>0</v>
      </c>
      <c r="Q68" s="47">
        <v>0</v>
      </c>
      <c r="R68" s="48"/>
    </row>
    <row r="69" spans="3:18" ht="21" thickBot="1" x14ac:dyDescent="0.4">
      <c r="C69" s="39">
        <v>42724</v>
      </c>
      <c r="D69" s="49"/>
      <c r="E69" s="50" t="s">
        <v>30</v>
      </c>
      <c r="F69" s="51">
        <v>17500</v>
      </c>
      <c r="G69" s="51"/>
      <c r="H69" s="51">
        <v>17500</v>
      </c>
      <c r="I69" s="52"/>
      <c r="J69" s="38"/>
      <c r="K69" s="38"/>
      <c r="L69" s="131"/>
      <c r="M69" s="141"/>
      <c r="N69" s="53"/>
      <c r="O69" s="142"/>
      <c r="P69" s="136">
        <f t="shared" si="0"/>
        <v>0</v>
      </c>
      <c r="Q69" s="47">
        <v>0</v>
      </c>
      <c r="R69" s="48"/>
    </row>
    <row r="70" spans="3:18" ht="21" thickBot="1" x14ac:dyDescent="0.4">
      <c r="C70" s="39">
        <v>43173</v>
      </c>
      <c r="D70" s="49"/>
      <c r="E70" s="75" t="s">
        <v>31</v>
      </c>
      <c r="F70" s="51">
        <v>17500</v>
      </c>
      <c r="G70" s="51"/>
      <c r="H70" s="51">
        <v>17500</v>
      </c>
      <c r="I70" s="52"/>
      <c r="J70" s="38"/>
      <c r="K70" s="38"/>
      <c r="L70" s="131"/>
      <c r="M70" s="141"/>
      <c r="N70" s="76"/>
      <c r="O70" s="142"/>
      <c r="P70" s="136">
        <f t="shared" si="0"/>
        <v>0</v>
      </c>
      <c r="Q70" s="47">
        <v>0</v>
      </c>
      <c r="R70" s="48"/>
    </row>
    <row r="71" spans="3:18" ht="21" thickBot="1" x14ac:dyDescent="0.4">
      <c r="C71" s="58">
        <v>43529</v>
      </c>
      <c r="D71" s="59"/>
      <c r="E71" s="60" t="s">
        <v>31</v>
      </c>
      <c r="F71" s="41">
        <v>17500</v>
      </c>
      <c r="G71" s="41"/>
      <c r="H71" s="41">
        <v>17500</v>
      </c>
      <c r="I71" s="52"/>
      <c r="J71" s="38"/>
      <c r="K71" s="38"/>
      <c r="L71" s="131"/>
      <c r="M71" s="144"/>
      <c r="N71" s="61"/>
      <c r="O71" s="145"/>
      <c r="P71" s="136">
        <f t="shared" si="0"/>
        <v>0</v>
      </c>
      <c r="Q71" s="47">
        <v>0</v>
      </c>
      <c r="R71" s="48"/>
    </row>
    <row r="72" spans="3:18" ht="21" thickBot="1" x14ac:dyDescent="0.4">
      <c r="C72" s="11" t="s">
        <v>2</v>
      </c>
      <c r="D72" s="38">
        <v>35000</v>
      </c>
      <c r="E72" s="62"/>
      <c r="F72" s="63"/>
      <c r="G72" s="63"/>
      <c r="H72" s="63">
        <v>35000</v>
      </c>
      <c r="I72" s="64">
        <f>H72/$F$100</f>
        <v>2.676864244741874E-2</v>
      </c>
      <c r="J72" s="38">
        <f>+$J9*I72</f>
        <v>-31677.14068833652</v>
      </c>
      <c r="K72" s="38">
        <f t="shared" si="1"/>
        <v>-31677.14068833652</v>
      </c>
      <c r="L72" s="131">
        <f t="shared" si="2"/>
        <v>3322.8593116634802</v>
      </c>
      <c r="M72" s="146">
        <f t="shared" si="3"/>
        <v>3322.8593116634802</v>
      </c>
      <c r="N72" s="45" t="s">
        <v>24</v>
      </c>
      <c r="O72" s="147" t="s">
        <v>2</v>
      </c>
      <c r="P72" s="136">
        <f t="shared" si="0"/>
        <v>-31677.14068833652</v>
      </c>
      <c r="Q72" s="47">
        <v>0</v>
      </c>
      <c r="R72" s="48">
        <f>I72</f>
        <v>2.676864244741874E-2</v>
      </c>
    </row>
    <row r="73" spans="3:18" ht="21" thickBot="1" x14ac:dyDescent="0.4">
      <c r="C73" s="39">
        <v>42611</v>
      </c>
      <c r="D73" s="49"/>
      <c r="E73" s="50" t="s">
        <v>29</v>
      </c>
      <c r="F73" s="51">
        <v>17500</v>
      </c>
      <c r="G73" s="51"/>
      <c r="H73" s="51">
        <v>17500</v>
      </c>
      <c r="I73" s="52"/>
      <c r="J73" s="38"/>
      <c r="K73" s="38"/>
      <c r="L73" s="131"/>
      <c r="M73" s="141"/>
      <c r="N73" s="53"/>
      <c r="O73" s="142"/>
      <c r="P73" s="136">
        <f t="shared" si="0"/>
        <v>0</v>
      </c>
      <c r="Q73" s="47">
        <v>0</v>
      </c>
      <c r="R73" s="48"/>
    </row>
    <row r="74" spans="3:18" ht="21" thickBot="1" x14ac:dyDescent="0.4">
      <c r="C74" s="58">
        <v>42769</v>
      </c>
      <c r="D74" s="59"/>
      <c r="E74" s="60" t="s">
        <v>24</v>
      </c>
      <c r="F74" s="41">
        <v>17500</v>
      </c>
      <c r="G74" s="41"/>
      <c r="H74" s="41">
        <v>17500</v>
      </c>
      <c r="I74" s="52"/>
      <c r="J74" s="38"/>
      <c r="K74" s="38"/>
      <c r="L74" s="131"/>
      <c r="M74" s="144"/>
      <c r="N74" s="61"/>
      <c r="O74" s="145"/>
      <c r="P74" s="136">
        <f t="shared" si="0"/>
        <v>0</v>
      </c>
      <c r="Q74" s="47">
        <v>0</v>
      </c>
      <c r="R74" s="48"/>
    </row>
    <row r="75" spans="3:18" ht="21" thickBot="1" x14ac:dyDescent="0.4">
      <c r="C75" s="11" t="s">
        <v>3</v>
      </c>
      <c r="D75" s="38">
        <v>35000</v>
      </c>
      <c r="E75" s="62"/>
      <c r="F75" s="63"/>
      <c r="G75" s="63"/>
      <c r="H75" s="63">
        <v>35000</v>
      </c>
      <c r="I75" s="64">
        <f>H75/$F$100</f>
        <v>2.676864244741874E-2</v>
      </c>
      <c r="J75" s="38">
        <f>+$J9*I75</f>
        <v>-31677.14068833652</v>
      </c>
      <c r="K75" s="38">
        <f t="shared" si="1"/>
        <v>-31677.14068833652</v>
      </c>
      <c r="L75" s="131">
        <f t="shared" si="2"/>
        <v>3322.8593116634802</v>
      </c>
      <c r="M75" s="146">
        <f t="shared" si="3"/>
        <v>3322.8593116634802</v>
      </c>
      <c r="N75" s="45" t="s">
        <v>24</v>
      </c>
      <c r="O75" s="147" t="s">
        <v>3</v>
      </c>
      <c r="P75" s="136">
        <f t="shared" si="0"/>
        <v>-31677.14068833652</v>
      </c>
      <c r="Q75" s="47">
        <v>0</v>
      </c>
      <c r="R75" s="48">
        <f>I75</f>
        <v>2.676864244741874E-2</v>
      </c>
    </row>
    <row r="76" spans="3:18" ht="21" thickBot="1" x14ac:dyDescent="0.4">
      <c r="C76" s="58">
        <v>42796</v>
      </c>
      <c r="D76" s="59"/>
      <c r="E76" s="60" t="s">
        <v>24</v>
      </c>
      <c r="F76" s="41">
        <v>35000</v>
      </c>
      <c r="G76" s="41"/>
      <c r="H76" s="41">
        <v>35000</v>
      </c>
      <c r="I76" s="52"/>
      <c r="J76" s="38"/>
      <c r="K76" s="38"/>
      <c r="L76" s="131"/>
      <c r="M76" s="144"/>
      <c r="N76" s="61"/>
      <c r="O76" s="145"/>
      <c r="P76" s="136">
        <f t="shared" si="0"/>
        <v>0</v>
      </c>
      <c r="Q76" s="47">
        <v>0</v>
      </c>
      <c r="R76" s="48"/>
    </row>
    <row r="77" spans="3:18" ht="21" thickBot="1" x14ac:dyDescent="0.4">
      <c r="C77" s="11" t="s">
        <v>1</v>
      </c>
      <c r="D77" s="38">
        <v>87500</v>
      </c>
      <c r="E77" s="62"/>
      <c r="F77" s="63"/>
      <c r="G77" s="63">
        <v>17500</v>
      </c>
      <c r="H77" s="63">
        <v>87500</v>
      </c>
      <c r="I77" s="64">
        <f>H77/$F$100</f>
        <v>6.6921606118546847E-2</v>
      </c>
      <c r="J77" s="38">
        <f>+$J9*I77</f>
        <v>-79192.851720841296</v>
      </c>
      <c r="K77" s="38">
        <f t="shared" si="1"/>
        <v>-79192.851720841296</v>
      </c>
      <c r="L77" s="131">
        <f t="shared" ref="L77:L83" si="4">H77+K77</f>
        <v>8307.1482791587041</v>
      </c>
      <c r="M77" s="146">
        <f t="shared" ref="M77:M93" si="5">L77</f>
        <v>8307.1482791587041</v>
      </c>
      <c r="N77" s="45" t="s">
        <v>24</v>
      </c>
      <c r="O77" s="147" t="s">
        <v>1</v>
      </c>
      <c r="P77" s="136">
        <f t="shared" ref="P77:P98" si="6">K77</f>
        <v>-79192.851720841296</v>
      </c>
      <c r="Q77" s="47">
        <v>0</v>
      </c>
      <c r="R77" s="48">
        <f>I77</f>
        <v>6.6921606118546847E-2</v>
      </c>
    </row>
    <row r="78" spans="3:18" ht="21" thickBot="1" x14ac:dyDescent="0.4">
      <c r="C78" s="65">
        <v>41667</v>
      </c>
      <c r="D78" s="49"/>
      <c r="E78" s="50" t="s">
        <v>25</v>
      </c>
      <c r="F78" s="51">
        <v>17500</v>
      </c>
      <c r="G78" s="51">
        <v>17500</v>
      </c>
      <c r="H78" s="51">
        <v>17500</v>
      </c>
      <c r="I78" s="52"/>
      <c r="J78" s="38"/>
      <c r="K78" s="38"/>
      <c r="L78" s="131"/>
      <c r="M78" s="141"/>
      <c r="N78" s="53"/>
      <c r="O78" s="148"/>
      <c r="P78" s="136">
        <f t="shared" si="6"/>
        <v>0</v>
      </c>
      <c r="Q78" s="47">
        <v>0</v>
      </c>
      <c r="R78" s="48"/>
    </row>
    <row r="79" spans="3:18" ht="21" thickBot="1" x14ac:dyDescent="0.4">
      <c r="C79" s="65">
        <v>42080</v>
      </c>
      <c r="D79" s="49"/>
      <c r="E79" s="50" t="s">
        <v>26</v>
      </c>
      <c r="F79" s="51">
        <v>17500</v>
      </c>
      <c r="G79" s="51"/>
      <c r="H79" s="51">
        <v>17500</v>
      </c>
      <c r="I79" s="52"/>
      <c r="J79" s="38"/>
      <c r="K79" s="38"/>
      <c r="L79" s="131"/>
      <c r="M79" s="141"/>
      <c r="N79" s="53"/>
      <c r="O79" s="148"/>
      <c r="P79" s="136">
        <f t="shared" si="6"/>
        <v>0</v>
      </c>
      <c r="Q79" s="47">
        <v>0</v>
      </c>
      <c r="R79" s="48"/>
    </row>
    <row r="80" spans="3:18" ht="21" thickBot="1" x14ac:dyDescent="0.4">
      <c r="C80" s="39">
        <v>42402</v>
      </c>
      <c r="D80" s="49"/>
      <c r="E80" s="50" t="s">
        <v>26</v>
      </c>
      <c r="F80" s="51">
        <v>17500</v>
      </c>
      <c r="G80" s="51"/>
      <c r="H80" s="51">
        <v>17500</v>
      </c>
      <c r="I80" s="52"/>
      <c r="J80" s="38"/>
      <c r="K80" s="38"/>
      <c r="L80" s="131"/>
      <c r="M80" s="141"/>
      <c r="N80" s="53"/>
      <c r="O80" s="142"/>
      <c r="P80" s="136">
        <f t="shared" si="6"/>
        <v>0</v>
      </c>
      <c r="Q80" s="47">
        <v>0</v>
      </c>
      <c r="R80" s="48"/>
    </row>
    <row r="81" spans="3:18" ht="21" thickBot="1" x14ac:dyDescent="0.4">
      <c r="C81" s="54">
        <v>42759</v>
      </c>
      <c r="D81" s="49"/>
      <c r="E81" s="55" t="s">
        <v>26</v>
      </c>
      <c r="F81" s="51">
        <v>17500</v>
      </c>
      <c r="G81" s="51"/>
      <c r="H81" s="51">
        <v>17500</v>
      </c>
      <c r="I81" s="52"/>
      <c r="J81" s="38"/>
      <c r="K81" s="38"/>
      <c r="L81" s="131"/>
      <c r="M81" s="141"/>
      <c r="N81" s="56"/>
      <c r="O81" s="143"/>
      <c r="P81" s="136">
        <f t="shared" si="6"/>
        <v>0</v>
      </c>
      <c r="Q81" s="47">
        <v>0</v>
      </c>
      <c r="R81" s="48"/>
    </row>
    <row r="82" spans="3:18" ht="21" thickBot="1" x14ac:dyDescent="0.4">
      <c r="C82" s="77">
        <v>43159</v>
      </c>
      <c r="D82" s="78"/>
      <c r="E82" s="79" t="s">
        <v>29</v>
      </c>
      <c r="F82" s="80">
        <v>17500</v>
      </c>
      <c r="G82" s="80"/>
      <c r="H82" s="80">
        <v>17500</v>
      </c>
      <c r="I82" s="81"/>
      <c r="J82" s="38"/>
      <c r="K82" s="38"/>
      <c r="L82" s="131"/>
      <c r="M82" s="154"/>
      <c r="N82" s="74"/>
      <c r="O82" s="155"/>
      <c r="P82" s="136">
        <f t="shared" si="6"/>
        <v>0</v>
      </c>
      <c r="Q82" s="47">
        <v>0</v>
      </c>
      <c r="R82" s="48"/>
    </row>
    <row r="83" spans="3:18" ht="21" thickBot="1" x14ac:dyDescent="0.4">
      <c r="C83" s="16" t="s">
        <v>6</v>
      </c>
      <c r="D83" s="82">
        <v>87500</v>
      </c>
      <c r="E83" s="16" t="s">
        <v>47</v>
      </c>
      <c r="F83" s="46"/>
      <c r="G83" s="46"/>
      <c r="H83" s="46">
        <v>70000</v>
      </c>
      <c r="I83" s="37">
        <f>H83/$F$100</f>
        <v>5.3537284894837479E-2</v>
      </c>
      <c r="J83" s="83">
        <f>+$J9*I83</f>
        <v>-63354.28137667304</v>
      </c>
      <c r="K83" s="38">
        <f t="shared" ref="K83:K93" si="7">SUM(J83:J83)</f>
        <v>-63354.28137667304</v>
      </c>
      <c r="L83" s="131">
        <f t="shared" si="4"/>
        <v>6645.7186233269604</v>
      </c>
      <c r="M83" s="139">
        <f t="shared" si="5"/>
        <v>6645.7186233269604</v>
      </c>
      <c r="N83" s="21" t="s">
        <v>66</v>
      </c>
      <c r="O83" s="156" t="s">
        <v>6</v>
      </c>
      <c r="P83" s="136">
        <f t="shared" si="6"/>
        <v>-63354.28137667304</v>
      </c>
      <c r="Q83" s="47">
        <v>0</v>
      </c>
      <c r="R83" s="48">
        <f>I83</f>
        <v>5.3537284894837479E-2</v>
      </c>
    </row>
    <row r="84" spans="3:18" ht="21" thickBot="1" x14ac:dyDescent="0.4">
      <c r="C84" s="21">
        <v>2015</v>
      </c>
      <c r="D84" s="20"/>
      <c r="E84" s="21" t="s">
        <v>43</v>
      </c>
      <c r="F84" s="18">
        <v>17500</v>
      </c>
      <c r="G84" s="18"/>
      <c r="H84" s="18">
        <v>17500</v>
      </c>
      <c r="I84" s="22"/>
      <c r="J84" s="83"/>
      <c r="K84" s="38"/>
      <c r="L84" s="131"/>
      <c r="M84" s="65"/>
      <c r="N84" s="76"/>
      <c r="O84" s="148"/>
      <c r="P84" s="136">
        <f t="shared" si="6"/>
        <v>0</v>
      </c>
      <c r="Q84" s="47">
        <v>0</v>
      </c>
      <c r="R84" s="48"/>
    </row>
    <row r="85" spans="3:18" ht="21" thickBot="1" x14ac:dyDescent="0.4">
      <c r="C85" s="21">
        <v>2016</v>
      </c>
      <c r="D85" s="20"/>
      <c r="E85" s="21" t="s">
        <v>44</v>
      </c>
      <c r="F85" s="18">
        <v>17500</v>
      </c>
      <c r="G85" s="18"/>
      <c r="H85" s="18">
        <v>17500</v>
      </c>
      <c r="I85" s="22"/>
      <c r="J85" s="83"/>
      <c r="K85" s="38"/>
      <c r="L85" s="131"/>
      <c r="M85" s="65"/>
      <c r="N85" s="74"/>
      <c r="O85" s="148"/>
      <c r="P85" s="136">
        <f t="shared" si="6"/>
        <v>0</v>
      </c>
      <c r="Q85" s="47">
        <v>0</v>
      </c>
      <c r="R85" s="48"/>
    </row>
    <row r="86" spans="3:18" ht="21" thickBot="1" x14ac:dyDescent="0.4">
      <c r="C86" s="21">
        <v>2018</v>
      </c>
      <c r="D86" s="17"/>
      <c r="E86" s="21" t="s">
        <v>45</v>
      </c>
      <c r="F86" s="18">
        <v>17500</v>
      </c>
      <c r="G86" s="18"/>
      <c r="H86" s="18">
        <v>17500</v>
      </c>
      <c r="I86" s="22"/>
      <c r="J86" s="83"/>
      <c r="K86" s="38"/>
      <c r="L86" s="131"/>
      <c r="M86" s="39"/>
      <c r="N86" s="74"/>
      <c r="O86" s="142"/>
      <c r="P86" s="136">
        <f t="shared" si="6"/>
        <v>0</v>
      </c>
      <c r="Q86" s="47">
        <v>0</v>
      </c>
      <c r="R86" s="48"/>
    </row>
    <row r="87" spans="3:18" ht="21" thickBot="1" x14ac:dyDescent="0.4">
      <c r="C87" s="23">
        <v>2019</v>
      </c>
      <c r="D87" s="24"/>
      <c r="E87" s="23" t="s">
        <v>46</v>
      </c>
      <c r="F87" s="19">
        <v>17500</v>
      </c>
      <c r="G87" s="19"/>
      <c r="H87" s="19">
        <v>17500</v>
      </c>
      <c r="I87" s="25"/>
      <c r="J87" s="83"/>
      <c r="K87" s="38"/>
      <c r="L87" s="131"/>
      <c r="M87" s="54"/>
      <c r="N87" s="53"/>
      <c r="O87" s="143"/>
      <c r="P87" s="136">
        <f t="shared" si="6"/>
        <v>0</v>
      </c>
      <c r="Q87" s="47">
        <v>0</v>
      </c>
      <c r="R87" s="48"/>
    </row>
    <row r="88" spans="3:18" ht="21" thickBot="1" x14ac:dyDescent="0.4">
      <c r="C88" s="10" t="s">
        <v>5</v>
      </c>
      <c r="D88" s="44">
        <v>70000</v>
      </c>
      <c r="E88" s="45"/>
      <c r="F88" s="46"/>
      <c r="G88" s="46">
        <v>17500</v>
      </c>
      <c r="H88" s="46">
        <v>70000</v>
      </c>
      <c r="I88" s="37">
        <f>H88/$F$100</f>
        <v>5.3537284894837479E-2</v>
      </c>
      <c r="J88" s="38">
        <f>+$J9*I88</f>
        <v>-63354.28137667304</v>
      </c>
      <c r="K88" s="38">
        <f t="shared" si="7"/>
        <v>-63354.28137667304</v>
      </c>
      <c r="L88" s="131">
        <f>H88+K88</f>
        <v>6645.7186233269604</v>
      </c>
      <c r="M88" s="139">
        <f t="shared" si="5"/>
        <v>6645.7186233269604</v>
      </c>
      <c r="N88" s="45" t="s">
        <v>24</v>
      </c>
      <c r="O88" s="140" t="s">
        <v>5</v>
      </c>
      <c r="P88" s="136">
        <f t="shared" si="6"/>
        <v>-63354.28137667304</v>
      </c>
      <c r="Q88" s="47">
        <v>0</v>
      </c>
      <c r="R88" s="48">
        <f>I88</f>
        <v>5.3537284894837479E-2</v>
      </c>
    </row>
    <row r="89" spans="3:18" ht="21" thickBot="1" x14ac:dyDescent="0.4">
      <c r="C89" s="65">
        <v>41710</v>
      </c>
      <c r="D89" s="49"/>
      <c r="E89" s="50" t="s">
        <v>27</v>
      </c>
      <c r="F89" s="51">
        <v>17500</v>
      </c>
      <c r="G89" s="51">
        <v>17500</v>
      </c>
      <c r="H89" s="51">
        <v>17500</v>
      </c>
      <c r="I89" s="52"/>
      <c r="J89" s="38"/>
      <c r="K89" s="38"/>
      <c r="L89" s="131"/>
      <c r="M89" s="141"/>
      <c r="N89" s="53"/>
      <c r="O89" s="148"/>
      <c r="P89" s="136">
        <f t="shared" si="6"/>
        <v>0</v>
      </c>
      <c r="Q89" s="47">
        <v>0</v>
      </c>
      <c r="R89" s="48"/>
    </row>
    <row r="90" spans="3:18" ht="21" thickBot="1" x14ac:dyDescent="0.4">
      <c r="C90" s="39">
        <v>42355</v>
      </c>
      <c r="D90" s="49"/>
      <c r="E90" s="50" t="s">
        <v>26</v>
      </c>
      <c r="F90" s="51">
        <v>17500</v>
      </c>
      <c r="G90" s="51"/>
      <c r="H90" s="51">
        <v>17500</v>
      </c>
      <c r="I90" s="52"/>
      <c r="J90" s="38"/>
      <c r="K90" s="38"/>
      <c r="L90" s="131"/>
      <c r="M90" s="141"/>
      <c r="N90" s="53"/>
      <c r="O90" s="142"/>
      <c r="P90" s="136">
        <f t="shared" si="6"/>
        <v>0</v>
      </c>
      <c r="Q90" s="47">
        <v>0</v>
      </c>
      <c r="R90" s="48"/>
    </row>
    <row r="91" spans="3:18" ht="21" thickBot="1" x14ac:dyDescent="0.4">
      <c r="C91" s="39">
        <v>43070</v>
      </c>
      <c r="D91" s="49"/>
      <c r="E91" s="50" t="s">
        <v>24</v>
      </c>
      <c r="F91" s="51">
        <v>17500</v>
      </c>
      <c r="G91" s="51"/>
      <c r="H91" s="51">
        <v>17500</v>
      </c>
      <c r="I91" s="52"/>
      <c r="J91" s="38"/>
      <c r="K91" s="38"/>
      <c r="L91" s="131"/>
      <c r="M91" s="141"/>
      <c r="N91" s="70"/>
      <c r="O91" s="142"/>
      <c r="P91" s="136">
        <f t="shared" si="6"/>
        <v>0</v>
      </c>
      <c r="Q91" s="47">
        <v>0</v>
      </c>
      <c r="R91" s="48"/>
    </row>
    <row r="92" spans="3:18" ht="21" thickBot="1" x14ac:dyDescent="0.4">
      <c r="C92" s="84">
        <v>43202</v>
      </c>
      <c r="D92" s="78"/>
      <c r="E92" s="85" t="s">
        <v>24</v>
      </c>
      <c r="F92" s="80">
        <v>17500</v>
      </c>
      <c r="G92" s="80"/>
      <c r="H92" s="80">
        <v>17500</v>
      </c>
      <c r="I92" s="81"/>
      <c r="J92" s="38"/>
      <c r="K92" s="38"/>
      <c r="L92" s="131"/>
      <c r="M92" s="154"/>
      <c r="N92" s="70"/>
      <c r="O92" s="157"/>
      <c r="P92" s="136">
        <f t="shared" si="6"/>
        <v>0</v>
      </c>
      <c r="Q92" s="47">
        <v>0</v>
      </c>
      <c r="R92" s="48"/>
    </row>
    <row r="93" spans="3:18" ht="21" thickBot="1" x14ac:dyDescent="0.4">
      <c r="C93" s="11" t="s">
        <v>8</v>
      </c>
      <c r="D93" s="38">
        <v>87500</v>
      </c>
      <c r="E93" s="62"/>
      <c r="F93" s="63"/>
      <c r="G93" s="63">
        <v>17500</v>
      </c>
      <c r="H93" s="63">
        <v>87500</v>
      </c>
      <c r="I93" s="86">
        <f>H93/$F$100</f>
        <v>6.6921606118546847E-2</v>
      </c>
      <c r="J93" s="83">
        <f>+$J9*I93</f>
        <v>-79192.851720841296</v>
      </c>
      <c r="K93" s="38">
        <f t="shared" si="7"/>
        <v>-79192.851720841296</v>
      </c>
      <c r="L93" s="131">
        <f>H93+K93</f>
        <v>8307.1482791587041</v>
      </c>
      <c r="M93" s="146">
        <f t="shared" si="5"/>
        <v>8307.1482791587041</v>
      </c>
      <c r="N93" s="45" t="s">
        <v>24</v>
      </c>
      <c r="O93" s="147" t="s">
        <v>8</v>
      </c>
      <c r="P93" s="136">
        <f t="shared" si="6"/>
        <v>-79192.851720841296</v>
      </c>
      <c r="Q93" s="47">
        <v>0</v>
      </c>
      <c r="R93" s="48">
        <f>I93</f>
        <v>6.6921606118546847E-2</v>
      </c>
    </row>
    <row r="94" spans="3:18" ht="21" thickBot="1" x14ac:dyDescent="0.4">
      <c r="C94" s="65">
        <v>41667</v>
      </c>
      <c r="D94" s="49"/>
      <c r="E94" s="50" t="s">
        <v>26</v>
      </c>
      <c r="F94" s="51">
        <v>17500</v>
      </c>
      <c r="G94" s="51">
        <v>17500</v>
      </c>
      <c r="H94" s="51">
        <v>17500</v>
      </c>
      <c r="I94" s="87"/>
      <c r="J94" s="88"/>
      <c r="K94" s="89"/>
      <c r="L94" s="131"/>
      <c r="M94" s="141"/>
      <c r="N94" s="53"/>
      <c r="O94" s="158"/>
      <c r="P94" s="136">
        <f t="shared" si="6"/>
        <v>0</v>
      </c>
      <c r="Q94" s="47">
        <v>0</v>
      </c>
      <c r="R94" s="48"/>
    </row>
    <row r="95" spans="3:18" ht="21" thickBot="1" x14ac:dyDescent="0.4">
      <c r="C95" s="65">
        <v>42121</v>
      </c>
      <c r="D95" s="49"/>
      <c r="E95" s="50" t="s">
        <v>28</v>
      </c>
      <c r="F95" s="51">
        <v>17500</v>
      </c>
      <c r="G95" s="51"/>
      <c r="H95" s="51">
        <v>17500</v>
      </c>
      <c r="I95" s="87"/>
      <c r="J95" s="88"/>
      <c r="K95" s="89"/>
      <c r="L95" s="131"/>
      <c r="M95" s="141"/>
      <c r="N95" s="53"/>
      <c r="O95" s="158"/>
      <c r="P95" s="136">
        <f t="shared" si="6"/>
        <v>0</v>
      </c>
      <c r="Q95" s="47">
        <v>0</v>
      </c>
      <c r="R95" s="48"/>
    </row>
    <row r="96" spans="3:18" ht="21" thickBot="1" x14ac:dyDescent="0.4">
      <c r="C96" s="65">
        <v>42488</v>
      </c>
      <c r="D96" s="49"/>
      <c r="E96" s="50" t="s">
        <v>26</v>
      </c>
      <c r="F96" s="51">
        <v>17500</v>
      </c>
      <c r="G96" s="51"/>
      <c r="H96" s="51">
        <v>17500</v>
      </c>
      <c r="I96" s="87"/>
      <c r="J96" s="88"/>
      <c r="K96" s="89"/>
      <c r="L96" s="131"/>
      <c r="M96" s="141"/>
      <c r="N96" s="53"/>
      <c r="O96" s="158"/>
      <c r="P96" s="136">
        <f t="shared" si="6"/>
        <v>0</v>
      </c>
      <c r="Q96" s="47">
        <v>0</v>
      </c>
      <c r="R96" s="48"/>
    </row>
    <row r="97" spans="3:18" x14ac:dyDescent="0.35">
      <c r="C97" s="54">
        <v>42948</v>
      </c>
      <c r="D97" s="49"/>
      <c r="E97" s="102" t="s">
        <v>29</v>
      </c>
      <c r="F97" s="80">
        <v>17500</v>
      </c>
      <c r="G97" s="80"/>
      <c r="H97" s="80">
        <v>17500</v>
      </c>
      <c r="I97" s="103"/>
      <c r="J97" s="88"/>
      <c r="K97" s="89"/>
      <c r="L97" s="131"/>
      <c r="M97" s="154"/>
      <c r="N97" s="53"/>
      <c r="O97" s="158"/>
      <c r="P97" s="136">
        <f t="shared" si="6"/>
        <v>0</v>
      </c>
      <c r="Q97" s="47">
        <v>0</v>
      </c>
      <c r="R97" s="48"/>
    </row>
    <row r="98" spans="3:18" ht="21" thickBot="1" x14ac:dyDescent="0.4">
      <c r="C98" s="58">
        <v>43299</v>
      </c>
      <c r="D98" s="59"/>
      <c r="E98" s="55" t="s">
        <v>24</v>
      </c>
      <c r="F98" s="51">
        <v>17500</v>
      </c>
      <c r="G98" s="51"/>
      <c r="H98" s="51">
        <v>17500</v>
      </c>
      <c r="I98" s="52"/>
      <c r="J98" s="49"/>
      <c r="K98" s="49"/>
      <c r="L98" s="131"/>
      <c r="M98" s="144"/>
      <c r="N98" s="70"/>
      <c r="O98" s="159"/>
      <c r="P98" s="136">
        <f t="shared" si="6"/>
        <v>0</v>
      </c>
      <c r="Q98" s="47">
        <v>0</v>
      </c>
      <c r="R98" s="48"/>
    </row>
    <row r="99" spans="3:18" ht="21" thickBot="1" x14ac:dyDescent="0.4">
      <c r="E99" s="105" t="s">
        <v>51</v>
      </c>
      <c r="F99" s="106"/>
      <c r="G99" s="106">
        <f>+G93+G88+G83+G77+G75+G72+G65+G58+G52+G46+G41+G36+G30+G23+G21+G17+G12+G10</f>
        <v>248000</v>
      </c>
      <c r="H99" s="106">
        <f>+H93+H88+H83+H77+H75+H72+H65+H58+H52+H46+H41+H36+H30+H23+H21+H17+H12</f>
        <v>1307500</v>
      </c>
      <c r="I99" s="64">
        <f>+I93+I88+I83+I77+I75+I72+I65+I58+I52+I46+I41+I36+I30+I23+I21+I17+I12</f>
        <v>0.99999999999999978</v>
      </c>
      <c r="J99" s="98"/>
      <c r="K99" s="31" t="s">
        <v>58</v>
      </c>
      <c r="L99" s="117">
        <f>SUM(L12:L98)</f>
        <v>124132.53000000009</v>
      </c>
      <c r="M99" s="106">
        <f>SUM(M12:M98)</f>
        <v>124132.53000000009</v>
      </c>
      <c r="R99" s="64">
        <f>+R93+R88+R83+R77+R75+R72+R65+R58+R52+R46+R41+R36+R30+R23+R21+R17+R12</f>
        <v>0.99999999999999978</v>
      </c>
    </row>
    <row r="100" spans="3:18" ht="21" thickBot="1" x14ac:dyDescent="0.4">
      <c r="C100" s="107" t="s">
        <v>56</v>
      </c>
      <c r="D100" s="108"/>
      <c r="E100" s="108"/>
      <c r="F100" s="106">
        <f>SUM(F12:F98)</f>
        <v>1307500</v>
      </c>
      <c r="G100" s="99"/>
      <c r="H100" s="99"/>
      <c r="I100" s="98"/>
      <c r="J100" s="98"/>
    </row>
    <row r="101" spans="3:18" ht="21" thickBot="1" x14ac:dyDescent="0.4">
      <c r="E101" s="97"/>
      <c r="G101" s="113" t="s">
        <v>53</v>
      </c>
      <c r="H101" s="112">
        <v>-120000</v>
      </c>
    </row>
    <row r="102" spans="3:18" ht="21" thickBot="1" x14ac:dyDescent="0.4">
      <c r="E102" s="98"/>
      <c r="G102" s="113" t="s">
        <v>54</v>
      </c>
      <c r="H102" s="112">
        <f>+H99+H101</f>
        <v>1187500</v>
      </c>
    </row>
    <row r="103" spans="3:18" ht="34.5" thickBot="1" x14ac:dyDescent="0.4">
      <c r="E103" s="98"/>
      <c r="F103" s="105" t="s">
        <v>52</v>
      </c>
      <c r="G103" s="109">
        <f>+G99-70000</f>
        <v>178000</v>
      </c>
      <c r="H103" s="109">
        <v>1066500</v>
      </c>
      <c r="I103" s="98"/>
      <c r="J103" s="98"/>
    </row>
    <row r="104" spans="3:18" ht="21" thickBot="1" x14ac:dyDescent="0.4">
      <c r="E104" s="97"/>
      <c r="F104" s="110" t="s">
        <v>41</v>
      </c>
      <c r="G104" s="111">
        <v>111859</v>
      </c>
      <c r="H104" s="111">
        <v>1066500</v>
      </c>
      <c r="I104" s="98"/>
      <c r="J104" s="98"/>
    </row>
    <row r="105" spans="3:18" ht="21" thickBot="1" x14ac:dyDescent="0.4">
      <c r="E105" s="104"/>
      <c r="F105" s="97"/>
      <c r="G105" s="126" t="s">
        <v>64</v>
      </c>
      <c r="H105" s="114">
        <v>-1063367.47</v>
      </c>
      <c r="I105" s="114">
        <v>-120000</v>
      </c>
      <c r="J105" s="109">
        <f>SUM(H105:I105)</f>
        <v>-1183367.47</v>
      </c>
    </row>
    <row r="106" spans="3:18" ht="21" thickBot="1" x14ac:dyDescent="0.4">
      <c r="E106" s="100"/>
      <c r="F106" s="125"/>
      <c r="G106" s="125" t="s">
        <v>57</v>
      </c>
      <c r="H106" s="115">
        <f>+H102+H105</f>
        <v>124132.53000000003</v>
      </c>
      <c r="I106" s="98"/>
      <c r="J106" s="98"/>
    </row>
    <row r="107" spans="3:18" x14ac:dyDescent="0.35">
      <c r="E107" s="100"/>
      <c r="F107" s="100"/>
      <c r="G107" s="101"/>
    </row>
    <row r="108" spans="3:18" x14ac:dyDescent="0.35">
      <c r="E108" s="100"/>
      <c r="F108" s="100"/>
      <c r="G108" s="101"/>
    </row>
    <row r="109" spans="3:18" x14ac:dyDescent="0.35">
      <c r="E109" s="100"/>
      <c r="F109" s="100"/>
      <c r="G109" s="101"/>
    </row>
    <row r="110" spans="3:18" x14ac:dyDescent="0.35">
      <c r="E110" s="90"/>
    </row>
  </sheetData>
  <mergeCells count="5">
    <mergeCell ref="N8:N9"/>
    <mergeCell ref="C8:C9"/>
    <mergeCell ref="D8:D9"/>
    <mergeCell ref="E8:E9"/>
    <mergeCell ref="I8:I9"/>
  </mergeCells>
  <phoneticPr fontId="2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TPF-5(297) closeout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Sergeson, Patricia (FHWA)</cp:lastModifiedBy>
  <dcterms:created xsi:type="dcterms:W3CDTF">2020-06-19T20:56:55Z</dcterms:created>
  <dcterms:modified xsi:type="dcterms:W3CDTF">2022-06-01T14:53:51Z</dcterms:modified>
</cp:coreProperties>
</file>